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1" firstSheet="1" activeTab="3"/>
  </bookViews>
  <sheets>
    <sheet name="⑳改正案一覧" sheetId="1" state="hidden" r:id="rId1"/>
    <sheet name="73" sheetId="25" r:id="rId2"/>
    <sheet name="74" sheetId="26" r:id="rId3"/>
    <sheet name="75" sheetId="27" r:id="rId4"/>
  </sheets>
  <definedNames>
    <definedName name="_xlnm.Print_Area" localSheetId="1">'73'!$A$1:$AQ$29</definedName>
    <definedName name="_xlnm.Print_Area" localSheetId="2">'74'!$A$1:$AT$8</definedName>
    <definedName name="_xlnm.Print_Area" localSheetId="3">'75'!$A$1:$AV$30</definedName>
    <definedName name="_xlnm.Print_Area" localSheetId="0">⑳改正案一覧!$A$1:$G$129</definedName>
    <definedName name="_xlnm.Print_Area">#REF!</definedName>
    <definedName name="_xlnm.Print_Titles" localSheetId="3">'75'!$1:$4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'73'!$A$1:$AQ$31</definedName>
    <definedName name="Z_293DF52C_1200_42BF_A78D_BB2AAB878329_.wvu.PrintArea" localSheetId="2" hidden="1">'74'!$A$1:$AT$11</definedName>
    <definedName name="Z_293DF52C_1200_42BF_A78D_BB2AAB878329_.wvu.PrintArea" localSheetId="3" hidden="1">'75'!$A$1:$AV$30</definedName>
    <definedName name="Z_293DF52C_1200_42BF_A78D_BB2AAB878329_.wvu.PrintArea" localSheetId="0" hidden="1">⑳改正案一覧!$A$1:$G$129</definedName>
    <definedName name="Z_293DF52C_1200_42BF_A78D_BB2AAB878329_.wvu.PrintTitles" localSheetId="3" hidden="1">'75'!$1:$4</definedName>
    <definedName name="Z_293DF52C_1200_42BF_A78D_BB2AAB878329_.wvu.PrintTitles" localSheetId="0" hidden="1">⑳改正案一覧!$3:$5</definedName>
    <definedName name="Z_56D0106B_CB90_4499_A8AC_183481DC4CD8_.wvu.PrintArea" localSheetId="1" hidden="1">'73'!$A$1:$AQ$31</definedName>
    <definedName name="Z_56D0106B_CB90_4499_A8AC_183481DC4CD8_.wvu.PrintArea" localSheetId="2" hidden="1">'74'!$A$1:$AT$11</definedName>
    <definedName name="Z_56D0106B_CB90_4499_A8AC_183481DC4CD8_.wvu.PrintArea" localSheetId="3" hidden="1">'75'!$A$1:$AV$30</definedName>
    <definedName name="Z_56D0106B_CB90_4499_A8AC_183481DC4CD8_.wvu.PrintArea" localSheetId="0" hidden="1">⑳改正案一覧!$A$1:$G$129</definedName>
    <definedName name="Z_56D0106B_CB90_4499_A8AC_183481DC4CD8_.wvu.PrintTitles" localSheetId="3" hidden="1">'75'!$1:$4</definedName>
    <definedName name="Z_56D0106B_CB90_4499_A8AC_183481DC4CD8_.wvu.PrintTitles" localSheetId="0" hidden="1">⑳改正案一覧!$3:$5</definedName>
    <definedName name="Z_81642AB8_0225_4BC4_B7AE_9E8C6C06FBF4_.wvu.PrintArea" localSheetId="1" hidden="1">'73'!$A$1:$AQ$31</definedName>
    <definedName name="Z_81642AB8_0225_4BC4_B7AE_9E8C6C06FBF4_.wvu.PrintArea" localSheetId="2" hidden="1">'74'!$A$1:$AT$11</definedName>
    <definedName name="Z_81642AB8_0225_4BC4_B7AE_9E8C6C06FBF4_.wvu.PrintArea" localSheetId="3" hidden="1">'75'!$A$1:$AV$30</definedName>
    <definedName name="Z_81642AB8_0225_4BC4_B7AE_9E8C6C06FBF4_.wvu.PrintArea" localSheetId="0" hidden="1">⑳改正案一覧!$A$1:$G$129</definedName>
    <definedName name="Z_81642AB8_0225_4BC4_B7AE_9E8C6C06FBF4_.wvu.PrintTitles" localSheetId="3" hidden="1">'75'!$1:$4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AQ7" i="25" l="1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4" i="25"/>
  <c r="AQ25" i="25"/>
  <c r="AQ26" i="25"/>
  <c r="B26" i="25" s="1"/>
  <c r="AQ27" i="25"/>
  <c r="AK7" i="25"/>
  <c r="B7" i="25" s="1"/>
  <c r="AK8" i="25"/>
  <c r="B8" i="25" s="1"/>
  <c r="AS5" i="26"/>
  <c r="AR5" i="26"/>
  <c r="AT5" i="26" s="1"/>
  <c r="AJ5" i="26"/>
  <c r="AI5" i="26"/>
  <c r="AH5" i="26"/>
  <c r="AG5" i="26"/>
  <c r="AF5" i="26"/>
  <c r="AE5" i="26"/>
  <c r="AD5" i="26"/>
  <c r="AC5" i="26"/>
  <c r="AA5" i="26"/>
  <c r="Z5" i="26"/>
  <c r="Y5" i="26"/>
  <c r="X5" i="26"/>
  <c r="V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AK5" i="26" s="1"/>
  <c r="B5" i="26" s="1"/>
  <c r="D5" i="26"/>
  <c r="C5" i="26"/>
  <c r="AV10" i="27"/>
  <c r="AV9" i="27"/>
  <c r="AQ5" i="26"/>
  <c r="AQ5" i="25"/>
  <c r="AK5" i="25"/>
  <c r="AM6" i="25"/>
  <c r="AN6" i="25"/>
  <c r="AQ6" i="25" s="1"/>
  <c r="AO6" i="25"/>
  <c r="AP6" i="25"/>
  <c r="AL6" i="25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C6" i="25"/>
  <c r="AK6" i="25" s="1"/>
  <c r="B6" i="25" s="1"/>
  <c r="AK27" i="25"/>
  <c r="AK26" i="25"/>
  <c r="AK25" i="25"/>
  <c r="B25" i="25" s="1"/>
  <c r="AK24" i="25"/>
  <c r="B24" i="25"/>
  <c r="AK23" i="25"/>
  <c r="B23" i="25" s="1"/>
  <c r="AK22" i="25"/>
  <c r="B22" i="25" s="1"/>
  <c r="AK21" i="25"/>
  <c r="B21" i="25"/>
  <c r="AK20" i="25"/>
  <c r="B20" i="25" s="1"/>
  <c r="AK19" i="25"/>
  <c r="B19" i="25"/>
  <c r="AK18" i="25"/>
  <c r="B18" i="25" s="1"/>
  <c r="AK17" i="25"/>
  <c r="B17" i="25"/>
  <c r="AK16" i="25"/>
  <c r="B16" i="25" s="1"/>
  <c r="AK15" i="25"/>
  <c r="B15" i="25"/>
  <c r="AK14" i="25"/>
  <c r="B14" i="25" s="1"/>
  <c r="AK13" i="25"/>
  <c r="B13" i="25"/>
  <c r="AK12" i="25"/>
  <c r="B12" i="25" s="1"/>
  <c r="AV11" i="27"/>
  <c r="AV12" i="27"/>
  <c r="AV13" i="27"/>
  <c r="AV14" i="27"/>
  <c r="AK6" i="26"/>
  <c r="B6" i="26" s="1"/>
  <c r="AQ6" i="26"/>
  <c r="AT6" i="26"/>
  <c r="AK9" i="25"/>
  <c r="B9" i="25"/>
  <c r="AK10" i="25"/>
  <c r="B10" i="25" s="1"/>
  <c r="AK11" i="25"/>
  <c r="B11" i="25"/>
  <c r="AV8" i="27"/>
  <c r="AV5" i="27"/>
  <c r="AV7" i="27"/>
  <c r="AV6" i="27"/>
  <c r="B5" i="25"/>
  <c r="B27" i="25"/>
</calcChain>
</file>

<file path=xl/sharedStrings.xml><?xml version="1.0" encoding="utf-8"?>
<sst xmlns="http://schemas.openxmlformats.org/spreadsheetml/2006/main" count="1111" uniqueCount="361">
  <si>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</si>
  <si>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</si>
  <si>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</si>
  <si>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</si>
  <si>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</si>
  <si>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</si>
  <si>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</si>
  <si>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</si>
  <si>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</si>
  <si>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</si>
  <si>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</si>
  <si>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</si>
  <si>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</si>
  <si>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</si>
  <si>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</si>
  <si>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</si>
  <si>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</si>
  <si>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</si>
  <si>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</si>
  <si>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</si>
  <si>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</si>
  <si>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</si>
  <si>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</si>
  <si>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</si>
  <si>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</si>
  <si>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</si>
  <si>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</si>
  <si>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</si>
  <si>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</si>
  <si>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</si>
  <si>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</si>
  <si>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</si>
  <si>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</si>
  <si>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</si>
  <si>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</si>
  <si>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</si>
  <si>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</si>
  <si>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</si>
  <si>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</si>
  <si>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</si>
  <si>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</si>
  <si>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</si>
  <si>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</si>
  <si>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</si>
  <si>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</si>
  <si>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</si>
  <si>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</si>
  <si>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</si>
  <si>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</si>
  <si>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</si>
  <si>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</si>
  <si>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</si>
  <si>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</si>
  <si>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</si>
  <si>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</si>
  <si>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</si>
  <si>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</si>
  <si>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</si>
  <si>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</si>
  <si>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</si>
  <si>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</si>
  <si>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</si>
  <si>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</si>
  <si>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</si>
  <si>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</si>
  <si>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</si>
  <si>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</si>
  <si>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</si>
  <si>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</si>
  <si>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</si>
  <si>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</si>
  <si>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</si>
  <si>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</si>
  <si>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</si>
  <si>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</si>
  <si>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</si>
  <si>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</si>
  <si>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</si>
  <si>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</si>
  <si>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</si>
  <si>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</si>
  <si>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</si>
  <si>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</si>
  <si>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</si>
  <si>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</si>
  <si>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</si>
  <si>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</si>
  <si>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</si>
  <si>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</si>
  <si>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</si>
  <si>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</si>
  <si>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</si>
  <si>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</si>
  <si>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</si>
  <si>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</si>
  <si>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</si>
  <si>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</si>
  <si>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</si>
  <si>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</si>
  <si>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</si>
  <si>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</si>
  <si>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</si>
  <si>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</si>
  <si>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</si>
  <si>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</si>
  <si>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</si>
  <si>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</si>
  <si>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</si>
  <si>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</si>
  <si>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</si>
  <si>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</si>
  <si>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</si>
  <si>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</si>
  <si>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</si>
  <si>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</si>
  <si>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</si>
  <si>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</si>
  <si>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</si>
  <si>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</si>
  <si>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</si>
  <si>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</si>
  <si>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</si>
  <si>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</si>
  <si>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</si>
  <si>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</si>
  <si>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</si>
  <si>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</si>
  <si>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</si>
  <si>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</si>
  <si>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</si>
  <si>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</si>
  <si>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</si>
  <si>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</si>
  <si>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</si>
  <si>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</si>
  <si>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</si>
  <si>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</si>
  <si>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</si>
  <si>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</si>
  <si>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</si>
  <si>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</si>
  <si>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</si>
  <si>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</si>
  <si>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</si>
  <si>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</si>
  <si>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</si>
  <si>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</si>
  <si>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</si>
  <si>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</si>
  <si>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</si>
  <si>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</si>
  <si>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</si>
  <si>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</si>
  <si>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</si>
  <si>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</si>
  <si>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</si>
  <si>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</si>
  <si>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</si>
  <si>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</si>
  <si>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</si>
  <si>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</si>
  <si>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</si>
  <si>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</si>
  <si>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</si>
  <si>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</si>
  <si>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</si>
  <si>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</si>
  <si>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</si>
  <si>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</si>
  <si>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</si>
  <si>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</si>
  <si>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</si>
  <si>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</si>
  <si>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</si>
  <si>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</si>
  <si>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</si>
  <si>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</si>
  <si>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</si>
  <si>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</si>
  <si>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</si>
  <si>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</si>
  <si>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</si>
  <si>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</si>
  <si>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</si>
  <si>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</si>
  <si>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</si>
  <si>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</si>
  <si>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</si>
  <si>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</si>
  <si>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</si>
  <si>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</si>
  <si>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</si>
  <si>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</si>
  <si>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</si>
  <si>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</si>
  <si>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</si>
  <si>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</si>
  <si>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</si>
  <si>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</si>
  <si>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</si>
  <si>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</si>
  <si>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</si>
  <si>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</si>
  <si>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</si>
  <si>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</si>
  <si>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</si>
  <si>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</si>
  <si>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</si>
  <si>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</si>
  <si>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</si>
  <si>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合 計</t>
    <phoneticPr fontId="2"/>
  </si>
  <si>
    <t>食　品　衛　生　法　の　許　可　を　要　す　る　営　業</t>
    <phoneticPr fontId="2"/>
  </si>
  <si>
    <t>条例の許可又は登録を要する営業</t>
    <phoneticPr fontId="2"/>
  </si>
  <si>
    <t>飲食店</t>
  </si>
  <si>
    <t>喫茶店</t>
  </si>
  <si>
    <t>そうざい製造業</t>
  </si>
  <si>
    <t>食用油脂製造業</t>
  </si>
  <si>
    <t>乳処理業</t>
  </si>
  <si>
    <t>乳製品製造業</t>
  </si>
  <si>
    <t>集乳業</t>
  </si>
  <si>
    <t>食肉製品製造業</t>
  </si>
  <si>
    <t>食肉販売業</t>
  </si>
  <si>
    <t>魚介類販売業</t>
  </si>
  <si>
    <t>魚介類せり売営業</t>
  </si>
  <si>
    <t>魚肉ねり製品製造業</t>
    <rPh sb="0" eb="1">
      <t>サカナ</t>
    </rPh>
    <phoneticPr fontId="2"/>
  </si>
  <si>
    <t>食品の冷凍又は冷蔵業</t>
  </si>
  <si>
    <t>食品販売業</t>
  </si>
  <si>
    <t>行　商</t>
  </si>
  <si>
    <t>かき処理業</t>
  </si>
  <si>
    <t>水産加工品製造業</t>
  </si>
  <si>
    <t>その他の製造業</t>
  </si>
  <si>
    <t>給食施設</t>
    <rPh sb="0" eb="2">
      <t>キュウショク</t>
    </rPh>
    <rPh sb="2" eb="4">
      <t>シセツ</t>
    </rPh>
    <phoneticPr fontId="2"/>
  </si>
  <si>
    <t>魚介類</t>
  </si>
  <si>
    <t>冷凍食品</t>
  </si>
  <si>
    <t>氷菓</t>
  </si>
  <si>
    <t>清涼飲料水</t>
  </si>
  <si>
    <t>酒精飲料</t>
  </si>
  <si>
    <t>氷雪</t>
  </si>
  <si>
    <t>水</t>
  </si>
  <si>
    <t>かん詰・びん詰食品</t>
  </si>
  <si>
    <t>その他の食品</t>
  </si>
  <si>
    <t>添
加
物
及
び
そ
の
製
剤</t>
    <rPh sb="6" eb="7">
      <t>オヨ</t>
    </rPh>
    <rPh sb="14" eb="15">
      <t>セイ</t>
    </rPh>
    <rPh sb="16" eb="17">
      <t>ザイ</t>
    </rPh>
    <phoneticPr fontId="2"/>
  </si>
  <si>
    <t>器具及び容器包装</t>
  </si>
  <si>
    <t>おもちゃ</t>
  </si>
  <si>
    <t>乳等の種類</t>
    <rPh sb="0" eb="1">
      <t>ニュウ</t>
    </rPh>
    <rPh sb="1" eb="2">
      <t>トウ</t>
    </rPh>
    <rPh sb="3" eb="5">
      <t>シュルイ</t>
    </rPh>
    <phoneticPr fontId="2"/>
  </si>
  <si>
    <t>輸入食品</t>
    <rPh sb="0" eb="2">
      <t>ユニュウ</t>
    </rPh>
    <rPh sb="2" eb="4">
      <t>ショクヒン</t>
    </rPh>
    <phoneticPr fontId="2"/>
  </si>
  <si>
    <t>たらこ</t>
  </si>
  <si>
    <t>かずのこ</t>
  </si>
  <si>
    <t>乳製品</t>
    <rPh sb="0" eb="1">
      <t>ニュウ</t>
    </rPh>
    <rPh sb="1" eb="3">
      <t>セイヒン</t>
    </rPh>
    <phoneticPr fontId="2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</si>
  <si>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2"/>
  </si>
  <si>
    <t>農産物</t>
    <rPh sb="0" eb="3">
      <t>ノウサンブツ</t>
    </rPh>
    <phoneticPr fontId="2"/>
  </si>
  <si>
    <t>農産物加工品</t>
    <rPh sb="0" eb="2">
      <t>ノウサン</t>
    </rPh>
    <rPh sb="2" eb="3">
      <t>ブツ</t>
    </rPh>
    <rPh sb="3" eb="6">
      <t>カコウヒン</t>
    </rPh>
    <phoneticPr fontId="2"/>
  </si>
  <si>
    <t>食肉・水産加工品</t>
    <rPh sb="0" eb="2">
      <t>ショクニク</t>
    </rPh>
    <rPh sb="3" eb="5">
      <t>スイサン</t>
    </rPh>
    <rPh sb="5" eb="8">
      <t>カコウヒン</t>
    </rPh>
    <phoneticPr fontId="2"/>
  </si>
  <si>
    <t>生乳</t>
  </si>
  <si>
    <t>牛乳</t>
  </si>
  <si>
    <t>特別牛乳</t>
    <rPh sb="0" eb="2">
      <t>トクベツ</t>
    </rPh>
    <rPh sb="2" eb="4">
      <t>ギュウニュウ</t>
    </rPh>
    <phoneticPr fontId="2"/>
  </si>
  <si>
    <t>低脂肪乳</t>
    <rPh sb="0" eb="1">
      <t>テイ</t>
    </rPh>
    <rPh sb="1" eb="3">
      <t>シボウ</t>
    </rPh>
    <rPh sb="3" eb="4">
      <t>ニュウ</t>
    </rPh>
    <phoneticPr fontId="2"/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</si>
  <si>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</si>
  <si>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加工乳</t>
  </si>
  <si>
    <t>はっ酵乳</t>
  </si>
  <si>
    <t>乳飲料</t>
  </si>
  <si>
    <t>全粉乳</t>
    <rPh sb="0" eb="1">
      <t>ゼン</t>
    </rPh>
    <rPh sb="1" eb="2">
      <t>フン</t>
    </rPh>
    <rPh sb="2" eb="3">
      <t>ニュウ</t>
    </rPh>
    <phoneticPr fontId="2"/>
  </si>
  <si>
    <t>脱脂肪乳</t>
    <rPh sb="0" eb="1">
      <t>ダツ</t>
    </rPh>
    <rPh sb="1" eb="3">
      <t>シボウ</t>
    </rPh>
    <rPh sb="3" eb="4">
      <t>ニュウ</t>
    </rPh>
    <phoneticPr fontId="2"/>
  </si>
  <si>
    <t>乳酸菌飲料</t>
  </si>
  <si>
    <t>収去検体総数</t>
  </si>
  <si>
    <t>細菌</t>
  </si>
  <si>
    <t>試験件数</t>
  </si>
  <si>
    <t>不適件数</t>
  </si>
  <si>
    <t>理化学</t>
  </si>
  <si>
    <t>資料　食品衛生関係二半期報</t>
    <rPh sb="9" eb="10">
      <t>2</t>
    </rPh>
    <phoneticPr fontId="2"/>
  </si>
  <si>
    <t>＜参考＞</t>
  </si>
  <si>
    <t>食品等の種類（関係分のみ）</t>
  </si>
  <si>
    <t>（１０）チーズ</t>
  </si>
  <si>
    <t>　その他の乳</t>
  </si>
  <si>
    <t>（１１）部分脱脂乳</t>
  </si>
  <si>
    <t>(11)､(17)､(18)以外</t>
  </si>
  <si>
    <t>　その他の乳製品</t>
  </si>
  <si>
    <t>（１２）脱脂粉乳</t>
  </si>
  <si>
    <t>　その他</t>
  </si>
  <si>
    <t>（１３）全粉乳</t>
  </si>
  <si>
    <t>（１４）ホエイパウダー</t>
  </si>
  <si>
    <t>（１５）クリーム</t>
  </si>
  <si>
    <t>（１６）バター</t>
  </si>
  <si>
    <t>（１７）殺菌羊乳</t>
  </si>
  <si>
    <t>（１８）その他</t>
  </si>
  <si>
    <t>魚介類加工品(かん詰め
・びん詰めを除く)</t>
    <phoneticPr fontId="2"/>
  </si>
  <si>
    <t>穀類及びその加工品
（かん詰・びん詰を除く）</t>
    <phoneticPr fontId="2"/>
  </si>
  <si>
    <t>野菜類・果物及びその加工品
（かん詰・びん詰を除く）</t>
    <phoneticPr fontId="2"/>
  </si>
  <si>
    <t>菓子類</t>
    <phoneticPr fontId="2"/>
  </si>
  <si>
    <t>いくら・すじこ</t>
    <phoneticPr fontId="2"/>
  </si>
  <si>
    <t>その他</t>
    <phoneticPr fontId="2"/>
  </si>
  <si>
    <t>その他</t>
    <phoneticPr fontId="2"/>
  </si>
  <si>
    <t>クリーム</t>
    <phoneticPr fontId="2"/>
  </si>
  <si>
    <t>バター</t>
    <phoneticPr fontId="2"/>
  </si>
  <si>
    <t>チーズ</t>
    <phoneticPr fontId="2"/>
  </si>
  <si>
    <t>アイスクリーム類</t>
    <phoneticPr fontId="2"/>
  </si>
  <si>
    <t>ホエイパウダー</t>
    <phoneticPr fontId="2"/>
  </si>
  <si>
    <t>「食品衛生関係事業概要・食中毒事件録」</t>
    <phoneticPr fontId="2"/>
  </si>
  <si>
    <t>「保健情報年報」</t>
    <phoneticPr fontId="2"/>
  </si>
  <si>
    <t>(11)＋(17)</t>
    <phoneticPr fontId="2"/>
  </si>
  <si>
    <t>→</t>
    <phoneticPr fontId="2"/>
  </si>
  <si>
    <t>(18)</t>
    <phoneticPr fontId="2"/>
  </si>
  <si>
    <t>菓子製造業</t>
    <phoneticPr fontId="2"/>
  </si>
  <si>
    <t>氷雪製造業</t>
    <phoneticPr fontId="2"/>
  </si>
  <si>
    <t>氷雪販売業</t>
    <phoneticPr fontId="2"/>
  </si>
  <si>
    <t>清涼飲料水製造業</t>
    <phoneticPr fontId="2"/>
  </si>
  <si>
    <t>かん詰・びん詰食品製造業</t>
    <phoneticPr fontId="2"/>
  </si>
  <si>
    <t>みそ製造業</t>
    <phoneticPr fontId="2"/>
  </si>
  <si>
    <t>醤油製造業</t>
    <phoneticPr fontId="2"/>
  </si>
  <si>
    <t>ソース類製造業</t>
    <phoneticPr fontId="2"/>
  </si>
  <si>
    <t>酒類製造業</t>
    <phoneticPr fontId="2"/>
  </si>
  <si>
    <t>あん類製造業</t>
    <phoneticPr fontId="2"/>
  </si>
  <si>
    <t>豆腐製造業</t>
    <phoneticPr fontId="2"/>
  </si>
  <si>
    <t>納豆製造業</t>
    <phoneticPr fontId="2"/>
  </si>
  <si>
    <t>めん類製造業</t>
    <phoneticPr fontId="2"/>
  </si>
  <si>
    <t>添加物製造業</t>
    <phoneticPr fontId="2"/>
  </si>
  <si>
    <t>食品の放射線照射業</t>
    <phoneticPr fontId="2"/>
  </si>
  <si>
    <t>特別牛乳さく取処理業</t>
    <phoneticPr fontId="2"/>
  </si>
  <si>
    <t>アイスクリーム類製造業</t>
    <phoneticPr fontId="2"/>
  </si>
  <si>
    <t>乳類販売業</t>
    <phoneticPr fontId="2"/>
  </si>
  <si>
    <t>マーガリン・ショートニング製造業</t>
    <phoneticPr fontId="2"/>
  </si>
  <si>
    <t>食肉処理業</t>
    <phoneticPr fontId="2"/>
  </si>
  <si>
    <t>小計</t>
    <phoneticPr fontId="2"/>
  </si>
  <si>
    <t>製造業</t>
    <phoneticPr fontId="2"/>
  </si>
  <si>
    <t>小計</t>
    <phoneticPr fontId="2"/>
  </si>
  <si>
    <t>資料　保健所集計</t>
    <phoneticPr fontId="2"/>
  </si>
  <si>
    <t>第７３表　食品衛生（施設数）</t>
    <phoneticPr fontId="2"/>
  </si>
  <si>
    <t>第７４表　食品衛生（監視数）</t>
    <rPh sb="10" eb="12">
      <t>カンシ</t>
    </rPh>
    <phoneticPr fontId="2"/>
  </si>
  <si>
    <t>第７５表　食品等収去検査数</t>
    <phoneticPr fontId="2"/>
  </si>
  <si>
    <t>乳</t>
    <phoneticPr fontId="2"/>
  </si>
  <si>
    <t>道内一円</t>
    <rPh sb="0" eb="2">
      <t>ドウナイ</t>
    </rPh>
    <rPh sb="2" eb="4">
      <t>イチエン</t>
    </rPh>
    <phoneticPr fontId="2"/>
  </si>
  <si>
    <t>管内一円</t>
    <rPh sb="0" eb="2">
      <t>カンナイ</t>
    </rPh>
    <rPh sb="2" eb="4">
      <t>イチエン</t>
    </rPh>
    <phoneticPr fontId="2"/>
  </si>
  <si>
    <t>肉卵類及びその加工品　
（かん詰・びん詰を除く）</t>
    <phoneticPr fontId="2"/>
  </si>
  <si>
    <t>注　「管内一円」は、「行商」、「臨時営業(5年)」、「道内一円」は、「自動車営業」の許可等件数を計上すること。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</si>
  <si>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</si>
  <si>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</si>
  <si>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</si>
  <si>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</si>
  <si>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</si>
  <si>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</si>
  <si>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</si>
  <si>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</si>
  <si>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</si>
  <si>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</si>
  <si>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</si>
  <si>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</si>
  <si>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</si>
  <si>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</si>
  <si>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</si>
  <si>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</si>
  <si>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</si>
  <si>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</si>
  <si>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</si>
  <si>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</si>
  <si>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5">
      <t>ホケンショ</t>
    </rPh>
    <phoneticPr fontId="2"/>
  </si>
  <si>
    <t>乳酸菌飲料製造業</t>
    <phoneticPr fontId="2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</si>
  <si>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2"/>
  </si>
  <si>
    <t>令和元年度</t>
    <rPh sb="0" eb="5">
      <t>レイワガンネンド</t>
    </rPh>
    <phoneticPr fontId="2"/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</si>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</sst>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38" fontId="1" fillId="0" borderId="0" xfId="34" applyFont="1"/>
    <xf numFmtId="38" fontId="1" fillId="0" borderId="0" xfId="34" applyFont="1" applyFill="1"/>
    <xf numFmtId="0" fontId="1" fillId="0" borderId="0" xfId="45" applyFont="1"/>
    <xf numFmtId="0" fontId="1" fillId="0" borderId="0" xfId="44" applyFont="1" applyFill="1"/>
    <xf numFmtId="0" fontId="1" fillId="0" borderId="0" xfId="44" applyFont="1" applyBorder="1"/>
    <xf numFmtId="0" fontId="1" fillId="0" borderId="0" xfId="45" applyFont="1" applyAlignment="1">
      <alignment vertical="center" wrapText="1"/>
    </xf>
    <xf numFmtId="49" fontId="1" fillId="0" borderId="0" xfId="45" applyNumberFormat="1" applyFont="1"/>
    <xf numFmtId="38" fontId="1" fillId="0" borderId="0" xfId="34" applyFont="1" applyAlignment="1">
      <alignment horizontal="left"/>
    </xf>
    <xf numFmtId="0" fontId="1" fillId="0" borderId="0" xfId="44" applyFont="1" applyAlignment="1">
      <alignment horizontal="left"/>
    </xf>
    <xf numFmtId="0" fontId="1" fillId="0" borderId="0" xfId="44" applyFont="1" applyBorder="1" applyAlignment="1">
      <alignment horizontal="left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Alignment="1"/>
    <xf numFmtId="38" fontId="1" fillId="0" borderId="0" xfId="34" applyFont="1" applyBorder="1" applyAlignment="1"/>
    <xf numFmtId="38" fontId="1" fillId="24" borderId="20" xfId="34" applyFont="1" applyFill="1" applyBorder="1" applyAlignment="1">
      <alignment horizontal="left" vertical="center" shrinkToFit="1"/>
    </xf>
    <xf numFmtId="38" fontId="1" fillId="24" borderId="23" xfId="34" applyFont="1" applyFill="1" applyBorder="1" applyAlignment="1">
      <alignment horizontal="right" vertical="center" shrinkToFit="1"/>
    </xf>
    <xf numFmtId="38" fontId="1" fillId="24" borderId="54" xfId="34" applyFont="1" applyFill="1" applyBorder="1" applyAlignment="1">
      <alignment horizontal="right" vertical="center" shrinkToFit="1"/>
    </xf>
    <xf numFmtId="38" fontId="1" fillId="24" borderId="56" xfId="34" applyFont="1" applyFill="1" applyBorder="1" applyAlignment="1">
      <alignment horizontal="right" vertical="center" shrinkToFit="1"/>
    </xf>
    <xf numFmtId="38" fontId="1" fillId="24" borderId="57" xfId="34" applyFont="1" applyFill="1" applyBorder="1" applyAlignment="1">
      <alignment horizontal="right" vertical="center" shrinkToFit="1"/>
    </xf>
    <xf numFmtId="38" fontId="1" fillId="24" borderId="29" xfId="34" applyFont="1" applyFill="1" applyBorder="1" applyAlignment="1">
      <alignment horizontal="center" vertical="center" shrinkToFit="1"/>
    </xf>
    <xf numFmtId="38" fontId="1" fillId="24" borderId="54" xfId="34" applyFont="1" applyFill="1" applyBorder="1" applyAlignment="1">
      <alignment horizontal="center" vertical="center" shrinkToFit="1"/>
    </xf>
    <xf numFmtId="38" fontId="1" fillId="24" borderId="31" xfId="34" applyFont="1" applyFill="1" applyBorder="1" applyAlignment="1">
      <alignment horizontal="center" vertical="center" shrinkToFit="1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/>
    <xf numFmtId="49" fontId="1" fillId="0" borderId="0" xfId="45" applyNumberFormat="1" applyFont="1" applyAlignment="1">
      <alignment vertical="center" wrapText="1"/>
    </xf>
    <xf numFmtId="49" fontId="1" fillId="0" borderId="0" xfId="45" applyNumberFormat="1" applyFont="1" applyBorder="1" applyAlignment="1">
      <alignment vertical="top" wrapText="1"/>
    </xf>
    <xf numFmtId="0" fontId="1" fillId="0" borderId="0" xfId="45" applyFont="1" applyBorder="1" applyAlignment="1">
      <alignment vertical="top" wrapText="1"/>
    </xf>
    <xf numFmtId="49" fontId="1" fillId="0" borderId="0" xfId="45" applyNumberFormat="1" applyFont="1" applyBorder="1" applyAlignment="1">
      <alignment horizontal="center" vertical="top" wrapText="1"/>
    </xf>
    <xf numFmtId="0" fontId="1" fillId="0" borderId="0" xfId="44" applyFont="1" applyFill="1" applyBorder="1"/>
    <xf numFmtId="38" fontId="1" fillId="24" borderId="23" xfId="34" applyFont="1" applyFill="1" applyBorder="1" applyAlignment="1">
      <alignment horizontal="left" vertical="center" shrinkToFit="1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>
      <alignment horizontal="distributed" vertical="center"/>
    </xf>
    <xf numFmtId="38" fontId="1" fillId="24" borderId="55" xfId="34" applyFont="1" applyFill="1" applyBorder="1" applyAlignment="1">
      <alignment horizontal="right" vertical="center" shrinkToFit="1"/>
    </xf>
    <xf numFmtId="38" fontId="1" fillId="24" borderId="58" xfId="34" applyFont="1" applyFill="1" applyBorder="1" applyAlignment="1">
      <alignment horizontal="right" vertical="center" shrinkToFit="1"/>
    </xf>
    <xf numFmtId="38" fontId="1" fillId="25" borderId="57" xfId="34" applyFont="1" applyFill="1" applyBorder="1" applyAlignment="1">
      <alignment horizontal="left" vertical="center"/>
    </xf>
    <xf numFmtId="38" fontId="1" fillId="25" borderId="60" xfId="34" applyFont="1" applyFill="1" applyBorder="1" applyAlignment="1">
      <alignment horizontal="centerContinuous" vertical="center"/>
    </xf>
    <xf numFmtId="38" fontId="1" fillId="25" borderId="54" xfId="34" applyFont="1" applyFill="1" applyBorder="1" applyAlignment="1">
      <alignment horizontal="centerContinuous" vertical="center"/>
    </xf>
    <xf numFmtId="38" fontId="1" fillId="25" borderId="60" xfId="34" applyFont="1" applyFill="1" applyBorder="1" applyAlignment="1">
      <alignment horizontal="right"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56" xfId="34" applyFont="1" applyFill="1" applyBorder="1" applyAlignment="1">
      <alignment horizontal="right" vertical="center"/>
    </xf>
    <xf numFmtId="38" fontId="1" fillId="25" borderId="57" xfId="34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38" fontId="1" fillId="25" borderId="29" xfId="34" applyFont="1" applyFill="1" applyBorder="1" applyAlignment="1">
      <alignment horizontal="centerContinuous" vertical="center"/>
    </xf>
    <xf numFmtId="38" fontId="1" fillId="25" borderId="54" xfId="34" applyFont="1" applyFill="1" applyBorder="1" applyAlignment="1">
      <alignment horizontal="center" vertical="center"/>
    </xf>
    <xf numFmtId="38" fontId="1" fillId="25" borderId="31" xfId="34" applyFont="1" applyFill="1" applyBorder="1" applyAlignment="1">
      <alignment horizontal="centerContinuous" vertical="center"/>
    </xf>
    <xf numFmtId="38" fontId="1" fillId="25" borderId="62" xfId="34" applyFont="1" applyFill="1" applyBorder="1" applyAlignment="1">
      <alignment horizontal="center" vertical="center"/>
    </xf>
    <xf numFmtId="38" fontId="1" fillId="25" borderId="63" xfId="34" applyFont="1" applyFill="1" applyBorder="1" applyAlignment="1">
      <alignment horizontal="right" vertical="center"/>
    </xf>
    <xf numFmtId="38" fontId="1" fillId="25" borderId="64" xfId="34" applyFont="1" applyFill="1" applyBorder="1" applyAlignment="1">
      <alignment horizontal="right" vertical="center"/>
    </xf>
    <xf numFmtId="38" fontId="1" fillId="25" borderId="65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left" vertical="center"/>
    </xf>
    <xf numFmtId="38" fontId="24" fillId="24" borderId="23" xfId="34" applyFont="1" applyFill="1" applyBorder="1" applyAlignment="1">
      <alignment horizontal="right" vertical="center"/>
    </xf>
    <xf numFmtId="0" fontId="1" fillId="0" borderId="0" xfId="44" applyFont="1" applyAlignment="1">
      <alignment vertical="center" shrinkToFit="1"/>
    </xf>
    <xf numFmtId="0" fontId="1" fillId="0" borderId="0" xfId="44" applyFont="1" applyAlignment="1">
      <alignment vertical="center"/>
    </xf>
    <xf numFmtId="38" fontId="1" fillId="0" borderId="29" xfId="34" applyFont="1" applyFill="1" applyBorder="1" applyAlignment="1">
      <alignment horizontal="left" vertical="center"/>
    </xf>
    <xf numFmtId="38" fontId="23" fillId="0" borderId="74" xfId="34" applyFont="1" applyFill="1" applyBorder="1" applyAlignment="1">
      <alignment horizontal="centerContinuous" vertical="center"/>
    </xf>
    <xf numFmtId="38" fontId="23" fillId="0" borderId="75" xfId="34" applyFont="1" applyFill="1" applyBorder="1" applyAlignment="1">
      <alignment horizontal="centerContinuous" vertical="center"/>
    </xf>
    <xf numFmtId="38" fontId="23" fillId="0" borderId="76" xfId="34" applyFont="1" applyFill="1" applyBorder="1" applyAlignment="1">
      <alignment horizontal="centerContinuous" vertical="center"/>
    </xf>
    <xf numFmtId="38" fontId="1" fillId="0" borderId="60" xfId="34" applyFont="1" applyFill="1" applyBorder="1" applyAlignment="1"/>
    <xf numFmtId="38" fontId="1" fillId="0" borderId="12" xfId="34" applyFont="1" applyFill="1" applyBorder="1" applyAlignment="1">
      <alignment horizontal="left" vertical="center"/>
    </xf>
    <xf numFmtId="38" fontId="23" fillId="0" borderId="74" xfId="34" applyFont="1" applyFill="1" applyBorder="1" applyAlignment="1">
      <alignment horizontal="centerContinuous" vertical="center" wrapText="1"/>
    </xf>
    <xf numFmtId="38" fontId="23" fillId="0" borderId="76" xfId="34" applyFont="1" applyFill="1" applyBorder="1" applyAlignment="1">
      <alignment horizontal="centerContinuous" vertical="center" wrapText="1"/>
    </xf>
    <xf numFmtId="38" fontId="1" fillId="0" borderId="60" xfId="34" applyFont="1" applyFill="1" applyBorder="1" applyAlignment="1">
      <alignment wrapText="1"/>
    </xf>
    <xf numFmtId="38" fontId="1" fillId="0" borderId="0" xfId="34" applyFont="1" applyFill="1" applyBorder="1" applyAlignment="1">
      <alignment wrapText="1"/>
    </xf>
    <xf numFmtId="38" fontId="23" fillId="0" borderId="55" xfId="34" applyFont="1" applyFill="1" applyBorder="1" applyAlignment="1">
      <alignment horizontal="center" vertical="top" textRotation="255" wrapText="1"/>
    </xf>
    <xf numFmtId="38" fontId="23" fillId="0" borderId="55" xfId="34" applyFont="1" applyFill="1" applyBorder="1" applyAlignment="1">
      <alignment horizontal="center" vertical="top" textRotation="255"/>
    </xf>
    <xf numFmtId="38" fontId="1" fillId="0" borderId="74" xfId="34" applyFont="1" applyFill="1" applyBorder="1" applyAlignment="1">
      <alignment horizontal="centerContinuous" vertical="center" wrapText="1"/>
    </xf>
    <xf numFmtId="38" fontId="1" fillId="0" borderId="76" xfId="34" applyFont="1" applyFill="1" applyBorder="1" applyAlignment="1">
      <alignment horizontal="centerContinuous" vertical="center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55" xfId="34" applyFont="1" applyFill="1" applyBorder="1" applyAlignment="1">
      <alignment horizontal="center" vertical="top" textRotation="255"/>
    </xf>
    <xf numFmtId="38" fontId="1" fillId="0" borderId="23" xfId="34" applyFont="1" applyFill="1" applyBorder="1" applyAlignment="1">
      <alignment horizontal="right" vertical="center"/>
    </xf>
    <xf numFmtId="38" fontId="1" fillId="0" borderId="74" xfId="34" applyFont="1" applyFill="1" applyBorder="1" applyAlignment="1">
      <alignment horizontal="centerContinuous" vertical="center"/>
    </xf>
    <xf numFmtId="38" fontId="1" fillId="0" borderId="75" xfId="34" applyFont="1" applyFill="1" applyBorder="1" applyAlignment="1">
      <alignment horizontal="centerContinuous" vertical="center"/>
    </xf>
    <xf numFmtId="38" fontId="1" fillId="0" borderId="76" xfId="34" applyFont="1" applyFill="1" applyBorder="1" applyAlignment="1">
      <alignment horizontal="centerContinuous" vertical="center"/>
    </xf>
    <xf numFmtId="38" fontId="1" fillId="0" borderId="0" xfId="34" applyFont="1" applyBorder="1" applyAlignment="1">
      <alignment vertical="center" shrinkToFit="1"/>
    </xf>
    <xf numFmtId="38" fontId="1" fillId="0" borderId="60" xfId="34" applyFont="1" applyBorder="1" applyAlignment="1">
      <alignment horizontal="right" vertical="center"/>
    </xf>
    <xf numFmtId="38" fontId="1" fillId="0" borderId="0" xfId="34" applyFont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38" fontId="1" fillId="0" borderId="0" xfId="34" applyFont="1" applyBorder="1" applyAlignment="1">
      <alignment vertical="center"/>
    </xf>
    <xf numFmtId="38" fontId="1" fillId="25" borderId="23" xfId="34" applyFont="1" applyFill="1" applyBorder="1" applyAlignment="1">
      <alignment horizontal="right" vertical="center"/>
    </xf>
    <xf numFmtId="38" fontId="1" fillId="0" borderId="29" xfId="34" applyFont="1" applyFill="1" applyBorder="1" applyAlignment="1">
      <alignment horizontal="left"/>
    </xf>
    <xf numFmtId="38" fontId="1" fillId="0" borderId="81" xfId="34" applyFont="1" applyFill="1" applyBorder="1" applyAlignment="1"/>
    <xf numFmtId="38" fontId="1" fillId="0" borderId="12" xfId="34" applyFont="1" applyFill="1" applyBorder="1" applyAlignment="1">
      <alignment horizontal="left"/>
    </xf>
    <xf numFmtId="38" fontId="1" fillId="0" borderId="31" xfId="34" applyFont="1" applyFill="1" applyBorder="1" applyAlignment="1">
      <alignment horizontal="left" vertical="top" wrapText="1"/>
    </xf>
    <xf numFmtId="38" fontId="1" fillId="0" borderId="0" xfId="34" applyFont="1" applyFill="1" applyBorder="1" applyAlignment="1">
      <alignment vertical="top" wrapText="1"/>
    </xf>
    <xf numFmtId="38" fontId="1" fillId="0" borderId="0" xfId="34" applyFont="1" applyFill="1" applyAlignment="1">
      <alignment vertical="top" wrapText="1"/>
    </xf>
    <xf numFmtId="38" fontId="1" fillId="0" borderId="0" xfId="34" applyFont="1" applyAlignment="1">
      <alignment vertical="center" shrinkToFit="1"/>
    </xf>
    <xf numFmtId="38" fontId="1" fillId="0" borderId="0" xfId="34" applyFont="1" applyAlignment="1">
      <alignment vertical="center"/>
    </xf>
    <xf numFmtId="38" fontId="1" fillId="25" borderId="61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/>
    </xf>
    <xf numFmtId="38" fontId="1" fillId="0" borderId="59" xfId="34" applyFont="1" applyFill="1" applyBorder="1" applyAlignment="1"/>
    <xf numFmtId="38" fontId="1" fillId="0" borderId="59" xfId="34" applyFont="1" applyFill="1" applyBorder="1" applyAlignment="1">
      <alignment horizontal="right"/>
    </xf>
    <xf numFmtId="0" fontId="3" fillId="0" borderId="6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3" fillId="0" borderId="78" xfId="34" applyFont="1" applyFill="1" applyBorder="1" applyAlignment="1">
      <alignment horizontal="center" vertical="top" textRotation="255" wrapText="1"/>
    </xf>
    <xf numFmtId="38" fontId="23" fillId="0" borderId="71" xfId="34" applyFont="1" applyFill="1" applyBorder="1" applyAlignment="1">
      <alignment horizontal="center" vertical="top" textRotation="255" wrapText="1"/>
    </xf>
    <xf numFmtId="38" fontId="23" fillId="0" borderId="73" xfId="34" applyFont="1" applyFill="1" applyBorder="1" applyAlignment="1">
      <alignment horizontal="center" vertical="center" textRotation="255" wrapText="1"/>
    </xf>
    <xf numFmtId="38" fontId="23" fillId="0" borderId="77" xfId="34" applyFont="1" applyFill="1" applyBorder="1" applyAlignment="1">
      <alignment horizontal="center" vertical="center" textRotation="255" wrapText="1"/>
    </xf>
    <xf numFmtId="38" fontId="23" fillId="0" borderId="79" xfId="34" applyFont="1" applyFill="1" applyBorder="1" applyAlignment="1">
      <alignment horizontal="center" vertical="center" textRotation="255" wrapText="1"/>
    </xf>
    <xf numFmtId="38" fontId="24" fillId="0" borderId="68" xfId="34" applyFont="1" applyFill="1" applyBorder="1" applyAlignment="1">
      <alignment horizontal="right"/>
    </xf>
    <xf numFmtId="38" fontId="23" fillId="0" borderId="80" xfId="34" applyFont="1" applyFill="1" applyBorder="1" applyAlignment="1">
      <alignment horizontal="center" vertical="top" textRotation="255" wrapText="1"/>
    </xf>
    <xf numFmtId="38" fontId="1" fillId="0" borderId="78" xfId="34" applyFont="1" applyFill="1" applyBorder="1" applyAlignment="1">
      <alignment horizontal="center"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38" fontId="0" fillId="0" borderId="78" xfId="34" applyFont="1" applyFill="1" applyBorder="1" applyAlignment="1">
      <alignment horizontal="center" vertical="top" textRotation="255" wrapText="1"/>
    </xf>
    <xf numFmtId="38" fontId="1" fillId="0" borderId="78" xfId="34" applyFont="1" applyFill="1" applyBorder="1" applyAlignment="1">
      <alignment horizontal="center" vertical="center" textRotation="255" wrapText="1"/>
    </xf>
    <xf numFmtId="38" fontId="1" fillId="0" borderId="71" xfId="34" applyFont="1" applyFill="1" applyBorder="1" applyAlignment="1">
      <alignment horizontal="center" vertical="center" textRotation="255" wrapText="1"/>
    </xf>
    <xf numFmtId="38" fontId="1" fillId="0" borderId="73" xfId="34" applyFont="1" applyFill="1" applyBorder="1" applyAlignment="1">
      <alignment horizontal="center" vertical="center" textRotation="255" wrapText="1"/>
    </xf>
    <xf numFmtId="38" fontId="1" fillId="0" borderId="77" xfId="34" applyFont="1" applyFill="1" applyBorder="1" applyAlignment="1">
      <alignment horizontal="center" vertical="center" textRotation="255" wrapText="1"/>
    </xf>
    <xf numFmtId="38" fontId="1" fillId="0" borderId="79" xfId="34" applyFont="1" applyFill="1" applyBorder="1" applyAlignment="1">
      <alignment horizontal="center" vertical="center" textRotation="255" wrapText="1"/>
    </xf>
    <xf numFmtId="38" fontId="0" fillId="0" borderId="74" xfId="34" applyFont="1" applyFill="1" applyBorder="1" applyAlignment="1">
      <alignment horizontal="center" vertical="center" wrapText="1"/>
    </xf>
    <xf numFmtId="38" fontId="1" fillId="0" borderId="75" xfId="34" applyFont="1" applyFill="1" applyBorder="1" applyAlignment="1">
      <alignment horizontal="center" vertical="center" wrapText="1"/>
    </xf>
    <xf numFmtId="38" fontId="1" fillId="0" borderId="76" xfId="34" applyFont="1" applyFill="1" applyBorder="1" applyAlignment="1">
      <alignment horizontal="center" vertical="center" wrapText="1"/>
    </xf>
    <xf numFmtId="38" fontId="1" fillId="0" borderId="80" xfId="34" applyFont="1" applyFill="1" applyBorder="1" applyAlignment="1">
      <alignment horizontal="center" vertical="top" textRotation="255" wrapText="1"/>
    </xf>
    <xf numFmtId="38" fontId="1" fillId="0" borderId="70" xfId="34" applyFont="1" applyFill="1" applyBorder="1" applyAlignment="1">
      <alignment horizontal="center" vertical="top" textRotation="255" wrapText="1"/>
    </xf>
    <xf numFmtId="38" fontId="1" fillId="0" borderId="82" xfId="34" applyFont="1" applyFill="1" applyBorder="1" applyAlignment="1">
      <alignment horizontal="center" vertical="center" wrapText="1"/>
    </xf>
    <xf numFmtId="38" fontId="1" fillId="0" borderId="83" xfId="34" applyFont="1" applyFill="1" applyBorder="1" applyAlignment="1">
      <alignment horizontal="center" vertical="center" wrapText="1"/>
    </xf>
    <xf numFmtId="38" fontId="1" fillId="0" borderId="84" xfId="34" applyFont="1" applyFill="1" applyBorder="1" applyAlignment="1">
      <alignment horizontal="center" vertical="center" wrapText="1"/>
    </xf>
    <xf numFmtId="9" fontId="1" fillId="0" borderId="70" xfId="28" applyFont="1" applyFill="1" applyBorder="1" applyAlignment="1">
      <alignment horizontal="center" vertical="top" textRotation="255" wrapText="1"/>
    </xf>
    <xf numFmtId="9" fontId="1" fillId="0" borderId="71" xfId="28" applyFont="1" applyFill="1" applyBorder="1" applyAlignment="1">
      <alignment horizontal="center" vertical="top" textRotation="255" wrapText="1"/>
    </xf>
    <xf numFmtId="9" fontId="1" fillId="0" borderId="72" xfId="28" applyFont="1" applyFill="1" applyBorder="1" applyAlignment="1">
      <alignment horizontal="center" vertical="top" textRotation="255" wrapText="1"/>
    </xf>
    <xf numFmtId="38" fontId="23" fillId="0" borderId="70" xfId="34" applyFont="1" applyFill="1" applyBorder="1" applyAlignment="1">
      <alignment horizontal="center" vertical="top" textRotation="255" wrapText="1"/>
    </xf>
    <xf numFmtId="38" fontId="23" fillId="0" borderId="72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0" fontId="1" fillId="0" borderId="72" xfId="45" applyFont="1" applyFill="1" applyBorder="1" applyAlignment="1">
      <alignment horizontal="center" wrapText="1"/>
    </xf>
    <xf numFmtId="38" fontId="1" fillId="0" borderId="87" xfId="34" applyFont="1" applyFill="1" applyBorder="1" applyAlignment="1">
      <alignment horizontal="center" vertical="top" textRotation="255" wrapText="1"/>
    </xf>
    <xf numFmtId="38" fontId="1" fillId="0" borderId="60" xfId="34" applyFont="1" applyFill="1" applyBorder="1" applyAlignment="1">
      <alignment horizontal="center" vertical="top" textRotation="255" wrapText="1"/>
    </xf>
    <xf numFmtId="38" fontId="1" fillId="0" borderId="99" xfId="34" applyFont="1" applyFill="1" applyBorder="1" applyAlignment="1">
      <alignment horizontal="center" vertical="top" textRotation="255" wrapText="1"/>
    </xf>
    <xf numFmtId="38" fontId="1" fillId="0" borderId="85" xfId="34" applyFont="1" applyFill="1" applyBorder="1" applyAlignment="1">
      <alignment horizontal="center" vertical="top" textRotation="255" wrapText="1"/>
    </xf>
    <xf numFmtId="38" fontId="1" fillId="0" borderId="93" xfId="34" applyFont="1" applyFill="1" applyBorder="1" applyAlignment="1">
      <alignment horizontal="center" vertical="top" textRotation="255" wrapText="1"/>
    </xf>
    <xf numFmtId="38" fontId="1" fillId="0" borderId="97" xfId="34" applyFont="1" applyFill="1" applyBorder="1" applyAlignment="1">
      <alignment horizontal="center" vertical="top" textRotation="255" wrapText="1"/>
    </xf>
    <xf numFmtId="0" fontId="1" fillId="0" borderId="72" xfId="45" applyFont="1" applyFill="1" applyBorder="1" applyAlignment="1">
      <alignment horizontal="center"/>
    </xf>
    <xf numFmtId="38" fontId="3" fillId="0" borderId="70" xfId="34" applyFont="1" applyFill="1" applyBorder="1" applyAlignment="1">
      <alignment horizontal="center" vertical="top" textRotation="255" wrapText="1"/>
    </xf>
    <xf numFmtId="38" fontId="3" fillId="0" borderId="71" xfId="34" applyFont="1" applyFill="1" applyBorder="1" applyAlignment="1">
      <alignment horizontal="center" vertical="top" textRotation="255" wrapText="1"/>
    </xf>
    <xf numFmtId="38" fontId="3" fillId="0" borderId="72" xfId="34" applyFont="1" applyFill="1" applyBorder="1" applyAlignment="1">
      <alignment horizontal="center" vertical="top" textRotation="255" wrapText="1"/>
    </xf>
    <xf numFmtId="38" fontId="1" fillId="0" borderId="82" xfId="34" applyFont="1" applyFill="1" applyBorder="1" applyAlignment="1">
      <alignment horizontal="center" vertical="center"/>
    </xf>
    <xf numFmtId="0" fontId="1" fillId="0" borderId="83" xfId="45" applyFont="1" applyFill="1" applyBorder="1" applyAlignment="1">
      <alignment horizontal="center" vertical="center"/>
    </xf>
    <xf numFmtId="0" fontId="1" fillId="0" borderId="95" xfId="45" applyFont="1" applyFill="1" applyBorder="1" applyAlignment="1">
      <alignment horizontal="center" vertical="center"/>
    </xf>
    <xf numFmtId="38" fontId="1" fillId="0" borderId="86" xfId="34" applyFont="1" applyFill="1" applyBorder="1" applyAlignment="1">
      <alignment horizontal="center" vertical="top" textRotation="255" wrapText="1"/>
    </xf>
    <xf numFmtId="38" fontId="1" fillId="0" borderId="77" xfId="34" applyFont="1" applyFill="1" applyBorder="1" applyAlignment="1">
      <alignment horizontal="center" vertical="top" textRotation="255" wrapText="1"/>
    </xf>
    <xf numFmtId="38" fontId="1" fillId="0" borderId="98" xfId="34" applyFont="1" applyFill="1" applyBorder="1" applyAlignment="1">
      <alignment horizontal="center" vertical="top" textRotation="255" wrapText="1"/>
    </xf>
    <xf numFmtId="38" fontId="1" fillId="0" borderId="72" xfId="34" applyFont="1" applyFill="1" applyBorder="1" applyAlignment="1">
      <alignment horizontal="center" vertical="top" textRotation="255" wrapText="1"/>
    </xf>
    <xf numFmtId="0" fontId="1" fillId="0" borderId="97" xfId="45" applyFont="1" applyFill="1" applyBorder="1" applyAlignment="1">
      <alignment horizontal="center"/>
    </xf>
    <xf numFmtId="38" fontId="1" fillId="0" borderId="29" xfId="34" applyFont="1" applyFill="1" applyBorder="1" applyAlignment="1">
      <alignment horizontal="center" vertical="top" wrapText="1"/>
    </xf>
    <xf numFmtId="0" fontId="1" fillId="0" borderId="12" xfId="45" applyFont="1" applyFill="1" applyBorder="1" applyAlignment="1">
      <alignment horizontal="center" vertical="top" wrapText="1"/>
    </xf>
    <xf numFmtId="0" fontId="1" fillId="0" borderId="100" xfId="45" applyFont="1" applyFill="1" applyBorder="1" applyAlignment="1">
      <alignment horizontal="center" vertical="top" wrapText="1"/>
    </xf>
    <xf numFmtId="38" fontId="1" fillId="0" borderId="88" xfId="34" applyFont="1" applyFill="1" applyBorder="1" applyAlignment="1">
      <alignment horizontal="center" vertical="top" textRotation="255" wrapText="1"/>
    </xf>
    <xf numFmtId="38" fontId="1" fillId="0" borderId="94" xfId="34" applyFont="1" applyFill="1" applyBorder="1" applyAlignment="1">
      <alignment horizontal="center" vertical="top" textRotation="255" wrapText="1"/>
    </xf>
    <xf numFmtId="38" fontId="1" fillId="0" borderId="101" xfId="34" applyFont="1" applyFill="1" applyBorder="1" applyAlignment="1">
      <alignment horizontal="center" vertical="top" textRotation="255" wrapText="1"/>
    </xf>
    <xf numFmtId="0" fontId="1" fillId="0" borderId="90" xfId="45" applyFont="1" applyFill="1" applyBorder="1" applyAlignment="1">
      <alignment horizontal="center" vertical="center"/>
    </xf>
    <xf numFmtId="0" fontId="1" fillId="0" borderId="91" xfId="45" applyFont="1" applyFill="1" applyBorder="1" applyAlignment="1">
      <alignment horizontal="center" vertical="center"/>
    </xf>
    <xf numFmtId="0" fontId="1" fillId="0" borderId="92" xfId="45" applyFont="1" applyFill="1" applyBorder="1" applyAlignment="1">
      <alignment horizontal="center" vertical="center"/>
    </xf>
    <xf numFmtId="38" fontId="1" fillId="0" borderId="87" xfId="34" applyFont="1" applyFill="1" applyBorder="1" applyAlignment="1">
      <alignment horizontal="center" vertical="center"/>
    </xf>
    <xf numFmtId="0" fontId="1" fillId="0" borderId="81" xfId="45" applyFont="1" applyFill="1" applyBorder="1" applyAlignment="1">
      <alignment horizontal="center" vertical="center"/>
    </xf>
    <xf numFmtId="0" fontId="1" fillId="0" borderId="89" xfId="45" applyFont="1" applyFill="1" applyBorder="1" applyAlignment="1">
      <alignment horizontal="center" vertical="center"/>
    </xf>
    <xf numFmtId="0" fontId="1" fillId="0" borderId="96" xfId="45" applyFont="1" applyFill="1" applyBorder="1" applyAlignment="1">
      <alignment horizontal="center" vertical="center"/>
    </xf>
    <xf numFmtId="38" fontId="3" fillId="0" borderId="78" xfId="34" applyFont="1" applyFill="1" applyBorder="1" applyAlignment="1">
      <alignment horizontal="center" vertical="top" textRotation="255" wrapText="1"/>
    </xf>
    <xf numFmtId="0" fontId="3" fillId="0" borderId="72" xfId="45" applyFont="1" applyFill="1" applyBorder="1" applyAlignment="1">
      <alignment horizontal="center"/>
    </xf>
    <xf numFmtId="0" fontId="1" fillId="0" borderId="72" xfId="45" applyFont="1" applyFill="1" applyBorder="1" applyAlignment="1">
      <alignment horizontal="center" vertical="top" textRotation="255" wrapText="1"/>
    </xf>
    <xf numFmtId="49" fontId="1" fillId="0" borderId="23" xfId="45" applyNumberFormat="1" applyFont="1" applyBorder="1" applyAlignment="1">
      <alignment vertical="top" wrapText="1"/>
    </xf>
    <xf numFmtId="38" fontId="1" fillId="24" borderId="55" xfId="34" applyFont="1" applyFill="1" applyBorder="1" applyAlignment="1">
      <alignment horizontal="center" vertical="center" shrinkToFit="1"/>
    </xf>
    <xf numFmtId="38" fontId="1" fillId="24" borderId="69" xfId="34" applyFont="1" applyFill="1" applyBorder="1" applyAlignment="1">
      <alignment horizontal="center" vertical="center" shrinkToFit="1"/>
    </xf>
    <xf numFmtId="49" fontId="1" fillId="0" borderId="23" xfId="45" applyNumberFormat="1" applyFont="1" applyBorder="1" applyAlignment="1">
      <alignment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6</xdr:row>
      <xdr:rowOff>19050</xdr:rowOff>
    </xdr:from>
    <xdr:to>
      <xdr:col>31</xdr:col>
      <xdr:colOff>9525</xdr:colOff>
      <xdr:row>7</xdr:row>
      <xdr:rowOff>0</xdr:rowOff>
    </xdr:to>
    <xdr:cxnSp macro="">
      <xdr:nvCxnSpPr>
        <xdr:cNvPr id="15" name="直線コネクタ 14"/>
        <xdr:cNvCxnSpPr/>
      </xdr:nvCxnSpPr>
      <xdr:spPr>
        <a:xfrm flipV="1">
          <a:off x="12449175" y="2219325"/>
          <a:ext cx="171450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9525</xdr:rowOff>
    </xdr:from>
    <xdr:to>
      <xdr:col>31</xdr:col>
      <xdr:colOff>9525</xdr:colOff>
      <xdr:row>8</xdr:row>
      <xdr:rowOff>0</xdr:rowOff>
    </xdr:to>
    <xdr:cxnSp macro="">
      <xdr:nvCxnSpPr>
        <xdr:cNvPr id="19" name="直線コネクタ 18"/>
        <xdr:cNvCxnSpPr/>
      </xdr:nvCxnSpPr>
      <xdr:spPr>
        <a:xfrm flipV="1">
          <a:off x="12439650" y="2381250"/>
          <a:ext cx="17240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</xdr:row>
      <xdr:rowOff>31750</xdr:rowOff>
    </xdr:from>
    <xdr:to>
      <xdr:col>36</xdr:col>
      <xdr:colOff>10583</xdr:colOff>
      <xdr:row>7</xdr:row>
      <xdr:rowOff>1</xdr:rowOff>
    </xdr:to>
    <xdr:cxnSp macro="">
      <xdr:nvCxnSpPr>
        <xdr:cNvPr id="23" name="直線コネクタ 22"/>
        <xdr:cNvCxnSpPr/>
      </xdr:nvCxnSpPr>
      <xdr:spPr>
        <a:xfrm flipV="1">
          <a:off x="13356167" y="2243667"/>
          <a:ext cx="1185333" cy="1587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10583</xdr:colOff>
      <xdr:row>7</xdr:row>
      <xdr:rowOff>31751</xdr:rowOff>
    </xdr:from>
    <xdr:to>
      <xdr:col>36</xdr:col>
      <xdr:colOff>10583</xdr:colOff>
      <xdr:row>7</xdr:row>
      <xdr:rowOff>179916</xdr:rowOff>
    </xdr:to>
    <xdr:cxnSp macro="">
      <xdr:nvCxnSpPr>
        <xdr:cNvPr id="25" name="直線コネクタ 24"/>
        <xdr:cNvCxnSpPr/>
      </xdr:nvCxnSpPr>
      <xdr:spPr>
        <a:xfrm flipV="1">
          <a:off x="13366750" y="2434168"/>
          <a:ext cx="1174750" cy="1481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6</xdr:row>
      <xdr:rowOff>9526</xdr:rowOff>
    </xdr:from>
    <xdr:to>
      <xdr:col>39</xdr:col>
      <xdr:colOff>9525</xdr:colOff>
      <xdr:row>7</xdr:row>
      <xdr:rowOff>0</xdr:rowOff>
    </xdr:to>
    <xdr:cxnSp macro="">
      <xdr:nvCxnSpPr>
        <xdr:cNvPr id="27" name="直線コネクタ 26"/>
        <xdr:cNvCxnSpPr/>
      </xdr:nvCxnSpPr>
      <xdr:spPr>
        <a:xfrm flipV="1">
          <a:off x="15113000" y="2221443"/>
          <a:ext cx="813858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571500</xdr:colOff>
      <xdr:row>7</xdr:row>
      <xdr:rowOff>9525</xdr:rowOff>
    </xdr:from>
    <xdr:to>
      <xdr:col>39</xdr:col>
      <xdr:colOff>0</xdr:colOff>
      <xdr:row>8</xdr:row>
      <xdr:rowOff>0</xdr:rowOff>
    </xdr:to>
    <xdr:cxnSp macro="">
      <xdr:nvCxnSpPr>
        <xdr:cNvPr id="29" name="直線コネクタ 28"/>
        <xdr:cNvCxnSpPr/>
      </xdr:nvCxnSpPr>
      <xdr:spPr>
        <a:xfrm flipV="1">
          <a:off x="16868775" y="2381250"/>
          <a:ext cx="8667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10584</xdr:colOff>
      <xdr:row>6</xdr:row>
      <xdr:rowOff>2</xdr:rowOff>
    </xdr:from>
    <xdr:to>
      <xdr:col>42</xdr:col>
      <xdr:colOff>21166</xdr:colOff>
      <xdr:row>7</xdr:row>
      <xdr:rowOff>0</xdr:rowOff>
    </xdr:to>
    <xdr:cxnSp macro="">
      <xdr:nvCxnSpPr>
        <xdr:cNvPr id="31" name="直線コネクタ 30"/>
        <xdr:cNvCxnSpPr/>
      </xdr:nvCxnSpPr>
      <xdr:spPr>
        <a:xfrm flipV="1">
          <a:off x="16435917" y="2211919"/>
          <a:ext cx="751416" cy="19049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6</xdr:row>
      <xdr:rowOff>19051</xdr:rowOff>
    </xdr:from>
    <xdr:to>
      <xdr:col>26</xdr:col>
      <xdr:colOff>9525</xdr:colOff>
      <xdr:row>7</xdr:row>
      <xdr:rowOff>10583</xdr:rowOff>
    </xdr:to>
    <xdr:cxnSp macro="">
      <xdr:nvCxnSpPr>
        <xdr:cNvPr id="35" name="直線コネクタ 34"/>
        <xdr:cNvCxnSpPr/>
      </xdr:nvCxnSpPr>
      <xdr:spPr>
        <a:xfrm flipV="1">
          <a:off x="2857500" y="2230968"/>
          <a:ext cx="7703608" cy="18203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7</xdr:row>
      <xdr:rowOff>9525</xdr:rowOff>
    </xdr:from>
    <xdr:to>
      <xdr:col>26</xdr:col>
      <xdr:colOff>0</xdr:colOff>
      <xdr:row>7</xdr:row>
      <xdr:rowOff>179916</xdr:rowOff>
    </xdr:to>
    <xdr:cxnSp macro="">
      <xdr:nvCxnSpPr>
        <xdr:cNvPr id="37" name="直線コネクタ 36"/>
        <xdr:cNvCxnSpPr/>
      </xdr:nvCxnSpPr>
      <xdr:spPr>
        <a:xfrm flipV="1">
          <a:off x="2857500" y="2411942"/>
          <a:ext cx="7694083" cy="1703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7</xdr:row>
      <xdr:rowOff>9525</xdr:rowOff>
    </xdr:from>
    <xdr:to>
      <xdr:col>42</xdr:col>
      <xdr:colOff>9525</xdr:colOff>
      <xdr:row>7</xdr:row>
      <xdr:rowOff>161925</xdr:rowOff>
    </xdr:to>
    <xdr:cxnSp macro="">
      <xdr:nvCxnSpPr>
        <xdr:cNvPr id="5" name="直線コネクタ 4"/>
        <xdr:cNvCxnSpPr/>
      </xdr:nvCxnSpPr>
      <xdr:spPr>
        <a:xfrm flipV="1">
          <a:off x="18678525" y="2381250"/>
          <a:ext cx="428625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74" t="s">
        <v>46</v>
      </c>
      <c r="B3" s="175"/>
      <c r="C3" s="188" t="s">
        <v>47</v>
      </c>
      <c r="D3" s="180" t="s">
        <v>33</v>
      </c>
      <c r="E3" s="180" t="s">
        <v>179</v>
      </c>
      <c r="F3" s="183" t="s">
        <v>181</v>
      </c>
      <c r="G3" s="183" t="s">
        <v>4</v>
      </c>
    </row>
    <row r="4" spans="1:7" s="1" customFormat="1" ht="11.25" customHeight="1" x14ac:dyDescent="0.2">
      <c r="A4" s="176"/>
      <c r="B4" s="177"/>
      <c r="C4" s="189"/>
      <c r="D4" s="191"/>
      <c r="E4" s="181"/>
      <c r="F4" s="186"/>
      <c r="G4" s="184"/>
    </row>
    <row r="5" spans="1:7" s="1" customFormat="1" ht="11.5" thickBot="1" x14ac:dyDescent="0.25">
      <c r="A5" s="178"/>
      <c r="B5" s="179"/>
      <c r="C5" s="190"/>
      <c r="D5" s="192"/>
      <c r="E5" s="182"/>
      <c r="F5" s="187"/>
      <c r="G5" s="185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S39"/>
  <sheetViews>
    <sheetView showGridLines="0" view="pageBreakPreview" zoomScaleNormal="100" zoomScaleSheetLayoutView="10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2" sqref="A2"/>
    </sheetView>
  </sheetViews>
  <sheetFormatPr defaultColWidth="9" defaultRowHeight="13" x14ac:dyDescent="0.2"/>
  <cols>
    <col min="1" max="1" width="11.6328125" style="89" customWidth="1"/>
    <col min="2" max="2" width="7.6328125" style="80" customWidth="1"/>
    <col min="3" max="3" width="6.6328125" style="80" customWidth="1"/>
    <col min="4" max="5" width="5.6328125" style="80" customWidth="1"/>
    <col min="6" max="6" width="4.90625" style="80" customWidth="1"/>
    <col min="7" max="7" width="4.7265625" style="80" customWidth="1"/>
    <col min="8" max="10" width="4.90625" style="80" customWidth="1"/>
    <col min="11" max="11" width="4.7265625" style="80" customWidth="1"/>
    <col min="12" max="12" width="4.90625" style="80" customWidth="1"/>
    <col min="13" max="14" width="4.7265625" style="80" customWidth="1"/>
    <col min="15" max="15" width="4.90625" style="80" customWidth="1"/>
    <col min="16" max="16" width="4.7265625" style="80" customWidth="1"/>
    <col min="17" max="17" width="4.90625" style="80" customWidth="1"/>
    <col min="18" max="18" width="5.6328125" style="80" customWidth="1"/>
    <col min="19" max="20" width="4.7265625" style="80" customWidth="1"/>
    <col min="21" max="21" width="4.6328125" style="80" customWidth="1"/>
    <col min="22" max="22" width="4.90625" style="80" customWidth="1"/>
    <col min="23" max="23" width="4.6328125" style="80" customWidth="1"/>
    <col min="24" max="25" width="4.90625" style="80" customWidth="1"/>
    <col min="26" max="26" width="4.6328125" style="80" customWidth="1"/>
    <col min="27" max="27" width="5.6328125" style="80" customWidth="1"/>
    <col min="28" max="29" width="4.6328125" style="80" customWidth="1"/>
    <col min="30" max="30" width="4.90625" style="80" customWidth="1"/>
    <col min="31" max="33" width="5.6328125" style="80" customWidth="1"/>
    <col min="34" max="35" width="4.90625" style="80" customWidth="1"/>
    <col min="36" max="36" width="5.6328125" style="80" customWidth="1"/>
    <col min="37" max="37" width="7.6328125" style="80" customWidth="1"/>
    <col min="38" max="38" width="5.6328125" style="80" customWidth="1"/>
    <col min="39" max="39" width="4.90625" style="80" customWidth="1"/>
    <col min="40" max="40" width="6.6328125" style="80" customWidth="1"/>
    <col min="41" max="42" width="4.90625" style="80" customWidth="1"/>
    <col min="43" max="43" width="6.6328125" style="80" customWidth="1"/>
    <col min="44" max="44" width="9" style="80"/>
    <col min="45" max="45" width="9" style="85"/>
    <col min="46" max="16384" width="9" style="80"/>
  </cols>
  <sheetData>
    <row r="1" spans="1:45" s="84" customFormat="1" ht="15" customHeight="1" x14ac:dyDescent="0.2">
      <c r="A1" s="91" t="s">
        <v>326</v>
      </c>
      <c r="B1" s="91"/>
      <c r="C1" s="91"/>
      <c r="D1" s="91"/>
      <c r="E1" s="91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98" t="s">
        <v>358</v>
      </c>
      <c r="AO1" s="198"/>
      <c r="AP1" s="198"/>
      <c r="AQ1" s="198"/>
      <c r="AR1" s="105"/>
      <c r="AS1" s="103"/>
    </row>
    <row r="2" spans="1:45" s="84" customFormat="1" ht="15" customHeight="1" x14ac:dyDescent="0.2">
      <c r="A2" s="136"/>
      <c r="B2" s="195" t="s">
        <v>210</v>
      </c>
      <c r="C2" s="137" t="s">
        <v>211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7" t="s">
        <v>212</v>
      </c>
      <c r="AM2" s="138"/>
      <c r="AN2" s="138"/>
      <c r="AO2" s="138"/>
      <c r="AP2" s="138"/>
      <c r="AQ2" s="139"/>
      <c r="AR2" s="140"/>
      <c r="AS2" s="103"/>
    </row>
    <row r="3" spans="1:45" s="84" customFormat="1" ht="15" customHeight="1" x14ac:dyDescent="0.2">
      <c r="A3" s="141"/>
      <c r="B3" s="196"/>
      <c r="C3" s="193" t="s">
        <v>213</v>
      </c>
      <c r="D3" s="193" t="s">
        <v>214</v>
      </c>
      <c r="E3" s="193" t="s">
        <v>302</v>
      </c>
      <c r="F3" s="193" t="s">
        <v>303</v>
      </c>
      <c r="G3" s="193" t="s">
        <v>304</v>
      </c>
      <c r="H3" s="193" t="s">
        <v>305</v>
      </c>
      <c r="I3" s="193" t="s">
        <v>306</v>
      </c>
      <c r="J3" s="193" t="s">
        <v>307</v>
      </c>
      <c r="K3" s="193" t="s">
        <v>308</v>
      </c>
      <c r="L3" s="193" t="s">
        <v>309</v>
      </c>
      <c r="M3" s="193" t="s">
        <v>310</v>
      </c>
      <c r="N3" s="193" t="s">
        <v>311</v>
      </c>
      <c r="O3" s="193" t="s">
        <v>312</v>
      </c>
      <c r="P3" s="193" t="s">
        <v>313</v>
      </c>
      <c r="Q3" s="193" t="s">
        <v>314</v>
      </c>
      <c r="R3" s="193" t="s">
        <v>215</v>
      </c>
      <c r="S3" s="193" t="s">
        <v>216</v>
      </c>
      <c r="T3" s="193" t="s">
        <v>315</v>
      </c>
      <c r="U3" s="193" t="s">
        <v>316</v>
      </c>
      <c r="V3" s="193" t="s">
        <v>217</v>
      </c>
      <c r="W3" s="193" t="s">
        <v>317</v>
      </c>
      <c r="X3" s="193" t="s">
        <v>218</v>
      </c>
      <c r="Y3" s="193" t="s">
        <v>318</v>
      </c>
      <c r="Z3" s="193" t="s">
        <v>219</v>
      </c>
      <c r="AA3" s="193" t="s">
        <v>319</v>
      </c>
      <c r="AB3" s="193" t="s">
        <v>320</v>
      </c>
      <c r="AC3" s="193" t="s">
        <v>355</v>
      </c>
      <c r="AD3" s="193" t="s">
        <v>321</v>
      </c>
      <c r="AE3" s="193" t="s">
        <v>220</v>
      </c>
      <c r="AF3" s="193" t="s">
        <v>221</v>
      </c>
      <c r="AG3" s="193" t="s">
        <v>222</v>
      </c>
      <c r="AH3" s="193" t="s">
        <v>223</v>
      </c>
      <c r="AI3" s="193" t="s">
        <v>224</v>
      </c>
      <c r="AJ3" s="193" t="s">
        <v>225</v>
      </c>
      <c r="AK3" s="193" t="s">
        <v>322</v>
      </c>
      <c r="AL3" s="142" t="s">
        <v>323</v>
      </c>
      <c r="AM3" s="143"/>
      <c r="AN3" s="193" t="s">
        <v>226</v>
      </c>
      <c r="AO3" s="193" t="s">
        <v>227</v>
      </c>
      <c r="AP3" s="193" t="s">
        <v>228</v>
      </c>
      <c r="AQ3" s="193" t="s">
        <v>324</v>
      </c>
      <c r="AR3" s="144"/>
      <c r="AS3" s="145"/>
    </row>
    <row r="4" spans="1:45" s="84" customFormat="1" ht="99" customHeight="1" x14ac:dyDescent="0.2">
      <c r="A4" s="141"/>
      <c r="B4" s="197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9"/>
      <c r="AF4" s="194"/>
      <c r="AG4" s="194"/>
      <c r="AH4" s="194"/>
      <c r="AI4" s="194"/>
      <c r="AJ4" s="194"/>
      <c r="AK4" s="194"/>
      <c r="AL4" s="146" t="s">
        <v>229</v>
      </c>
      <c r="AM4" s="147" t="s">
        <v>230</v>
      </c>
      <c r="AN4" s="194"/>
      <c r="AO4" s="194"/>
      <c r="AP4" s="194"/>
      <c r="AQ4" s="194"/>
      <c r="AR4" s="140"/>
      <c r="AS4" s="103"/>
    </row>
    <row r="5" spans="1:45" s="134" customFormat="1" ht="15" customHeight="1" x14ac:dyDescent="0.2">
      <c r="A5" s="111" t="s">
        <v>178</v>
      </c>
      <c r="B5" s="95">
        <f>AK5+AQ5</f>
        <v>125172</v>
      </c>
      <c r="C5" s="95">
        <v>60256</v>
      </c>
      <c r="D5" s="95">
        <v>6460</v>
      </c>
      <c r="E5" s="95">
        <v>6109</v>
      </c>
      <c r="F5" s="95">
        <v>149</v>
      </c>
      <c r="G5" s="95">
        <v>13</v>
      </c>
      <c r="H5" s="95">
        <v>328</v>
      </c>
      <c r="I5" s="95">
        <v>170</v>
      </c>
      <c r="J5" s="95">
        <v>241</v>
      </c>
      <c r="K5" s="95">
        <v>27</v>
      </c>
      <c r="L5" s="95">
        <v>217</v>
      </c>
      <c r="M5" s="95">
        <v>100</v>
      </c>
      <c r="N5" s="95">
        <v>39</v>
      </c>
      <c r="O5" s="95">
        <v>220</v>
      </c>
      <c r="P5" s="95">
        <v>29</v>
      </c>
      <c r="Q5" s="95">
        <v>464</v>
      </c>
      <c r="R5" s="95">
        <v>2636</v>
      </c>
      <c r="S5" s="95">
        <v>57</v>
      </c>
      <c r="T5" s="95">
        <v>73</v>
      </c>
      <c r="U5" s="95">
        <v>1</v>
      </c>
      <c r="V5" s="95">
        <v>124</v>
      </c>
      <c r="W5" s="95">
        <v>1</v>
      </c>
      <c r="X5" s="95">
        <v>406</v>
      </c>
      <c r="Y5" s="95">
        <v>283</v>
      </c>
      <c r="Z5" s="95">
        <v>5</v>
      </c>
      <c r="AA5" s="95">
        <v>8669</v>
      </c>
      <c r="AB5" s="95">
        <v>1</v>
      </c>
      <c r="AC5" s="95">
        <v>8</v>
      </c>
      <c r="AD5" s="95">
        <v>797</v>
      </c>
      <c r="AE5" s="95">
        <v>236</v>
      </c>
      <c r="AF5" s="95">
        <v>7329</v>
      </c>
      <c r="AG5" s="95">
        <v>8218</v>
      </c>
      <c r="AH5" s="95">
        <v>117</v>
      </c>
      <c r="AI5" s="95">
        <v>202</v>
      </c>
      <c r="AJ5" s="95">
        <v>1511</v>
      </c>
      <c r="AK5" s="95">
        <f>SUM(C5:AJ5)</f>
        <v>105496</v>
      </c>
      <c r="AL5" s="95">
        <v>3655</v>
      </c>
      <c r="AM5" s="95">
        <v>788</v>
      </c>
      <c r="AN5" s="95">
        <v>14719</v>
      </c>
      <c r="AO5" s="95">
        <v>160</v>
      </c>
      <c r="AP5" s="95">
        <v>354</v>
      </c>
      <c r="AQ5" s="95">
        <f>SUM(AL5:AP5)</f>
        <v>19676</v>
      </c>
      <c r="AR5" s="156"/>
      <c r="AS5" s="156"/>
    </row>
    <row r="6" spans="1:45" s="135" customFormat="1" ht="15" customHeight="1" x14ac:dyDescent="0.2">
      <c r="A6" s="132" t="s">
        <v>354</v>
      </c>
      <c r="B6" s="161">
        <f t="shared" ref="B6:B27" si="0">IF(SUM(AK6,AQ6)=0,"-",SUM(AK6,AQ6))</f>
        <v>7913</v>
      </c>
      <c r="C6" s="161">
        <f t="shared" ref="C6:AJ6" si="1">IF(SUM(C9:C27)=0,"-",SUM(C9:C27))</f>
        <v>3647</v>
      </c>
      <c r="D6" s="161">
        <f t="shared" si="1"/>
        <v>364</v>
      </c>
      <c r="E6" s="161">
        <f t="shared" si="1"/>
        <v>468</v>
      </c>
      <c r="F6" s="161">
        <f t="shared" si="1"/>
        <v>3</v>
      </c>
      <c r="G6" s="161" t="str">
        <f t="shared" si="1"/>
        <v>-</v>
      </c>
      <c r="H6" s="161">
        <f t="shared" si="1"/>
        <v>20</v>
      </c>
      <c r="I6" s="161">
        <f t="shared" si="1"/>
        <v>15</v>
      </c>
      <c r="J6" s="161">
        <f t="shared" si="1"/>
        <v>30</v>
      </c>
      <c r="K6" s="161">
        <f t="shared" si="1"/>
        <v>4</v>
      </c>
      <c r="L6" s="161">
        <f t="shared" si="1"/>
        <v>27</v>
      </c>
      <c r="M6" s="161">
        <f t="shared" si="1"/>
        <v>4</v>
      </c>
      <c r="N6" s="161">
        <f t="shared" si="1"/>
        <v>12</v>
      </c>
      <c r="O6" s="161">
        <f t="shared" si="1"/>
        <v>19</v>
      </c>
      <c r="P6" s="161">
        <f t="shared" si="1"/>
        <v>8</v>
      </c>
      <c r="Q6" s="161">
        <f t="shared" si="1"/>
        <v>52</v>
      </c>
      <c r="R6" s="161">
        <f t="shared" si="1"/>
        <v>158</v>
      </c>
      <c r="S6" s="161">
        <f t="shared" si="1"/>
        <v>5</v>
      </c>
      <c r="T6" s="161">
        <f t="shared" si="1"/>
        <v>9</v>
      </c>
      <c r="U6" s="161">
        <f t="shared" si="1"/>
        <v>1</v>
      </c>
      <c r="V6" s="161">
        <f t="shared" si="1"/>
        <v>31</v>
      </c>
      <c r="W6" s="161">
        <f t="shared" si="1"/>
        <v>1</v>
      </c>
      <c r="X6" s="161">
        <f t="shared" si="1"/>
        <v>90</v>
      </c>
      <c r="Y6" s="161">
        <f t="shared" si="1"/>
        <v>45</v>
      </c>
      <c r="Z6" s="161">
        <f t="shared" si="1"/>
        <v>1</v>
      </c>
      <c r="AA6" s="161">
        <f t="shared" si="1"/>
        <v>573</v>
      </c>
      <c r="AB6" s="161" t="str">
        <f t="shared" si="1"/>
        <v>-</v>
      </c>
      <c r="AC6" s="161">
        <f t="shared" si="1"/>
        <v>1</v>
      </c>
      <c r="AD6" s="161">
        <f t="shared" si="1"/>
        <v>106</v>
      </c>
      <c r="AE6" s="161">
        <f t="shared" si="1"/>
        <v>36</v>
      </c>
      <c r="AF6" s="161">
        <f t="shared" si="1"/>
        <v>540</v>
      </c>
      <c r="AG6" s="161">
        <f t="shared" si="1"/>
        <v>454</v>
      </c>
      <c r="AH6" s="161">
        <f t="shared" si="1"/>
        <v>3</v>
      </c>
      <c r="AI6" s="161">
        <f t="shared" si="1"/>
        <v>3</v>
      </c>
      <c r="AJ6" s="161">
        <f t="shared" si="1"/>
        <v>137</v>
      </c>
      <c r="AK6" s="161">
        <f t="shared" ref="AK6:AK27" si="2">IF(SUM(C6:AJ6)=0,"-",SUM(C6:AJ6))</f>
        <v>6867</v>
      </c>
      <c r="AL6" s="161">
        <f>IF(SUM(AL9:AL27)=0,"-",SUM(AL9:AL27))</f>
        <v>81</v>
      </c>
      <c r="AM6" s="161">
        <f>IF(SUM(AM9:AM27)=0,"-",SUM(AM9:AM27))</f>
        <v>83</v>
      </c>
      <c r="AN6" s="161">
        <f>IF(SUM(AN9:AN27)=0,"-",SUM(AN9:AN27))</f>
        <v>882</v>
      </c>
      <c r="AO6" s="161" t="str">
        <f>IF(SUM(AO9:AO27)=0,"-",SUM(AO9:AO27))</f>
        <v>-</v>
      </c>
      <c r="AP6" s="161" t="str">
        <f>IF(SUM(AP9:AP27)=0,"-",SUM(AP9:AP27))</f>
        <v>-</v>
      </c>
      <c r="AQ6" s="161">
        <f t="shared" ref="AQ6:AQ27" si="3">IF(SUM(AL6:AP6)=0,"-",SUM(AL6:AP6))</f>
        <v>1046</v>
      </c>
      <c r="AR6" s="157"/>
      <c r="AS6" s="158"/>
    </row>
    <row r="7" spans="1:45" s="135" customFormat="1" ht="15" customHeight="1" x14ac:dyDescent="0.2">
      <c r="A7" s="112" t="s">
        <v>330</v>
      </c>
      <c r="B7" s="152">
        <f t="shared" si="0"/>
        <v>124</v>
      </c>
      <c r="C7" s="152">
        <v>50</v>
      </c>
      <c r="D7" s="152">
        <v>5</v>
      </c>
      <c r="E7" s="152">
        <v>9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>
        <v>11</v>
      </c>
      <c r="AB7" s="152"/>
      <c r="AC7" s="152"/>
      <c r="AD7" s="152"/>
      <c r="AE7" s="152"/>
      <c r="AF7" s="152">
        <v>14</v>
      </c>
      <c r="AG7" s="152">
        <v>15</v>
      </c>
      <c r="AH7" s="152"/>
      <c r="AI7" s="152"/>
      <c r="AJ7" s="152"/>
      <c r="AK7" s="152">
        <f t="shared" si="2"/>
        <v>104</v>
      </c>
      <c r="AL7" s="152"/>
      <c r="AM7" s="152"/>
      <c r="AN7" s="152">
        <v>20</v>
      </c>
      <c r="AO7" s="152"/>
      <c r="AP7" s="152"/>
      <c r="AQ7" s="152">
        <f t="shared" si="3"/>
        <v>20</v>
      </c>
      <c r="AR7" s="158"/>
      <c r="AS7" s="158"/>
    </row>
    <row r="8" spans="1:45" s="135" customFormat="1" ht="15" customHeight="1" x14ac:dyDescent="0.2">
      <c r="A8" s="112" t="s">
        <v>331</v>
      </c>
      <c r="B8" s="152">
        <f t="shared" si="0"/>
        <v>585</v>
      </c>
      <c r="C8" s="152">
        <v>315</v>
      </c>
      <c r="D8" s="152">
        <v>13</v>
      </c>
      <c r="E8" s="152">
        <v>30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>
        <v>5</v>
      </c>
      <c r="AB8" s="152"/>
      <c r="AC8" s="152"/>
      <c r="AD8" s="152"/>
      <c r="AE8" s="152"/>
      <c r="AF8" s="152">
        <v>18</v>
      </c>
      <c r="AG8" s="152">
        <v>19</v>
      </c>
      <c r="AH8" s="152"/>
      <c r="AI8" s="152"/>
      <c r="AJ8" s="152"/>
      <c r="AK8" s="152">
        <f t="shared" si="2"/>
        <v>400</v>
      </c>
      <c r="AL8" s="152"/>
      <c r="AM8" s="152"/>
      <c r="AN8" s="152">
        <v>181</v>
      </c>
      <c r="AO8" s="152">
        <v>4</v>
      </c>
      <c r="AP8" s="152"/>
      <c r="AQ8" s="152">
        <f t="shared" si="3"/>
        <v>185</v>
      </c>
      <c r="AR8" s="157"/>
      <c r="AS8" s="158"/>
    </row>
    <row r="9" spans="1:45" s="135" customFormat="1" ht="15" customHeight="1" x14ac:dyDescent="0.2">
      <c r="A9" s="112" t="s">
        <v>335</v>
      </c>
      <c r="B9" s="152">
        <f t="shared" si="0"/>
        <v>4084</v>
      </c>
      <c r="C9" s="152">
        <v>2241</v>
      </c>
      <c r="D9" s="152">
        <v>203</v>
      </c>
      <c r="E9" s="152">
        <v>202</v>
      </c>
      <c r="F9" s="152">
        <v>2</v>
      </c>
      <c r="G9" s="159" t="s">
        <v>360</v>
      </c>
      <c r="H9" s="152">
        <v>8</v>
      </c>
      <c r="I9" s="152">
        <v>5</v>
      </c>
      <c r="J9" s="152">
        <v>11</v>
      </c>
      <c r="K9" s="159" t="s">
        <v>360</v>
      </c>
      <c r="L9" s="152">
        <v>12</v>
      </c>
      <c r="M9" s="152">
        <v>2</v>
      </c>
      <c r="N9" s="152">
        <v>7</v>
      </c>
      <c r="O9" s="152">
        <v>6</v>
      </c>
      <c r="P9" s="152">
        <v>1</v>
      </c>
      <c r="Q9" s="152">
        <v>10</v>
      </c>
      <c r="R9" s="152">
        <v>53</v>
      </c>
      <c r="S9" s="159" t="s">
        <v>360</v>
      </c>
      <c r="T9" s="152">
        <v>3</v>
      </c>
      <c r="U9" s="159" t="s">
        <v>360</v>
      </c>
      <c r="V9" s="152">
        <v>6</v>
      </c>
      <c r="W9" s="159" t="s">
        <v>360</v>
      </c>
      <c r="X9" s="152">
        <v>13</v>
      </c>
      <c r="Y9" s="152">
        <v>18</v>
      </c>
      <c r="Z9" s="159" t="s">
        <v>360</v>
      </c>
      <c r="AA9" s="152">
        <v>274</v>
      </c>
      <c r="AB9" s="159" t="s">
        <v>360</v>
      </c>
      <c r="AC9" s="159" t="s">
        <v>360</v>
      </c>
      <c r="AD9" s="152">
        <v>43</v>
      </c>
      <c r="AE9" s="152">
        <v>10</v>
      </c>
      <c r="AF9" s="152">
        <v>232</v>
      </c>
      <c r="AG9" s="152">
        <v>222</v>
      </c>
      <c r="AH9" s="152">
        <v>1</v>
      </c>
      <c r="AI9" s="152">
        <v>3</v>
      </c>
      <c r="AJ9" s="152">
        <v>49</v>
      </c>
      <c r="AK9" s="152">
        <f t="shared" si="2"/>
        <v>3637</v>
      </c>
      <c r="AL9" s="152">
        <v>20</v>
      </c>
      <c r="AM9" s="152">
        <v>25</v>
      </c>
      <c r="AN9" s="152">
        <v>402</v>
      </c>
      <c r="AO9" s="159" t="s">
        <v>360</v>
      </c>
      <c r="AP9" s="159" t="s">
        <v>360</v>
      </c>
      <c r="AQ9" s="152">
        <f t="shared" si="3"/>
        <v>447</v>
      </c>
      <c r="AR9" s="160"/>
      <c r="AS9" s="160"/>
    </row>
    <row r="10" spans="1:45" s="135" customFormat="1" ht="15" customHeight="1" x14ac:dyDescent="0.2">
      <c r="A10" s="112" t="s">
        <v>336</v>
      </c>
      <c r="B10" s="152">
        <f t="shared" si="0"/>
        <v>616</v>
      </c>
      <c r="C10" s="152">
        <v>258</v>
      </c>
      <c r="D10" s="152">
        <v>45</v>
      </c>
      <c r="E10" s="152">
        <v>36</v>
      </c>
      <c r="F10" s="159" t="s">
        <v>360</v>
      </c>
      <c r="G10" s="159" t="s">
        <v>360</v>
      </c>
      <c r="H10" s="152">
        <v>2</v>
      </c>
      <c r="I10" s="152">
        <v>1</v>
      </c>
      <c r="J10" s="152">
        <v>2</v>
      </c>
      <c r="K10" s="152">
        <v>1</v>
      </c>
      <c r="L10" s="152">
        <v>1</v>
      </c>
      <c r="M10" s="159" t="s">
        <v>360</v>
      </c>
      <c r="N10" s="159" t="s">
        <v>360</v>
      </c>
      <c r="O10" s="152">
        <v>2</v>
      </c>
      <c r="P10" s="152">
        <v>3</v>
      </c>
      <c r="Q10" s="152">
        <v>9</v>
      </c>
      <c r="R10" s="152">
        <v>4</v>
      </c>
      <c r="S10" s="159" t="s">
        <v>360</v>
      </c>
      <c r="T10" s="159" t="s">
        <v>360</v>
      </c>
      <c r="U10" s="159" t="s">
        <v>360</v>
      </c>
      <c r="V10" s="152">
        <v>1</v>
      </c>
      <c r="W10" s="159" t="s">
        <v>360</v>
      </c>
      <c r="X10" s="152">
        <v>10</v>
      </c>
      <c r="Y10" s="152">
        <v>1</v>
      </c>
      <c r="Z10" s="159" t="s">
        <v>360</v>
      </c>
      <c r="AA10" s="152">
        <v>61</v>
      </c>
      <c r="AB10" s="159" t="s">
        <v>360</v>
      </c>
      <c r="AC10" s="152">
        <v>1</v>
      </c>
      <c r="AD10" s="152">
        <v>4</v>
      </c>
      <c r="AE10" s="152">
        <v>1</v>
      </c>
      <c r="AF10" s="152">
        <v>45</v>
      </c>
      <c r="AG10" s="152">
        <v>36</v>
      </c>
      <c r="AH10" s="159" t="s">
        <v>360</v>
      </c>
      <c r="AI10" s="159" t="s">
        <v>360</v>
      </c>
      <c r="AJ10" s="152">
        <v>10</v>
      </c>
      <c r="AK10" s="152">
        <f t="shared" si="2"/>
        <v>534</v>
      </c>
      <c r="AL10" s="152">
        <v>2</v>
      </c>
      <c r="AM10" s="152">
        <v>2</v>
      </c>
      <c r="AN10" s="152">
        <v>78</v>
      </c>
      <c r="AO10" s="159" t="s">
        <v>360</v>
      </c>
      <c r="AP10" s="159" t="s">
        <v>360</v>
      </c>
      <c r="AQ10" s="152">
        <f t="shared" si="3"/>
        <v>82</v>
      </c>
      <c r="AR10" s="160"/>
      <c r="AS10" s="160"/>
    </row>
    <row r="11" spans="1:45" s="135" customFormat="1" ht="15" customHeight="1" x14ac:dyDescent="0.2">
      <c r="A11" s="112" t="s">
        <v>337</v>
      </c>
      <c r="B11" s="152">
        <f t="shared" si="0"/>
        <v>173</v>
      </c>
      <c r="C11" s="152">
        <v>51</v>
      </c>
      <c r="D11" s="152">
        <v>4</v>
      </c>
      <c r="E11" s="152">
        <v>12</v>
      </c>
      <c r="F11" s="159" t="s">
        <v>360</v>
      </c>
      <c r="G11" s="159" t="s">
        <v>360</v>
      </c>
      <c r="H11" s="152">
        <v>1</v>
      </c>
      <c r="I11" s="159" t="s">
        <v>360</v>
      </c>
      <c r="J11" s="152">
        <v>1</v>
      </c>
      <c r="K11" s="152">
        <v>1</v>
      </c>
      <c r="L11" s="152">
        <v>1</v>
      </c>
      <c r="M11" s="159" t="s">
        <v>360</v>
      </c>
      <c r="N11" s="152">
        <v>1</v>
      </c>
      <c r="O11" s="159" t="s">
        <v>360</v>
      </c>
      <c r="P11" s="159" t="s">
        <v>360</v>
      </c>
      <c r="Q11" s="152">
        <v>1</v>
      </c>
      <c r="R11" s="152">
        <v>5</v>
      </c>
      <c r="S11" s="159" t="s">
        <v>360</v>
      </c>
      <c r="T11" s="159" t="s">
        <v>360</v>
      </c>
      <c r="U11" s="152">
        <v>1</v>
      </c>
      <c r="V11" s="152">
        <v>1</v>
      </c>
      <c r="W11" s="159" t="s">
        <v>360</v>
      </c>
      <c r="X11" s="152">
        <v>3</v>
      </c>
      <c r="Y11" s="152">
        <v>1</v>
      </c>
      <c r="Z11" s="159" t="s">
        <v>360</v>
      </c>
      <c r="AA11" s="152">
        <v>18</v>
      </c>
      <c r="AB11" s="159" t="s">
        <v>360</v>
      </c>
      <c r="AC11" s="159" t="s">
        <v>360</v>
      </c>
      <c r="AD11" s="152">
        <v>2</v>
      </c>
      <c r="AE11" s="152">
        <v>2</v>
      </c>
      <c r="AF11" s="152">
        <v>19</v>
      </c>
      <c r="AG11" s="152">
        <v>16</v>
      </c>
      <c r="AH11" s="159" t="s">
        <v>360</v>
      </c>
      <c r="AI11" s="159" t="s">
        <v>360</v>
      </c>
      <c r="AJ11" s="152">
        <v>4</v>
      </c>
      <c r="AK11" s="152">
        <f t="shared" si="2"/>
        <v>145</v>
      </c>
      <c r="AL11" s="152">
        <v>1</v>
      </c>
      <c r="AM11" s="152">
        <v>3</v>
      </c>
      <c r="AN11" s="152">
        <v>24</v>
      </c>
      <c r="AO11" s="159" t="s">
        <v>360</v>
      </c>
      <c r="AP11" s="159" t="s">
        <v>360</v>
      </c>
      <c r="AQ11" s="152">
        <f t="shared" si="3"/>
        <v>28</v>
      </c>
      <c r="AR11" s="160"/>
      <c r="AS11" s="160"/>
    </row>
    <row r="12" spans="1:45" s="135" customFormat="1" ht="15" customHeight="1" x14ac:dyDescent="0.2">
      <c r="A12" s="112" t="s">
        <v>338</v>
      </c>
      <c r="B12" s="152">
        <f t="shared" si="0"/>
        <v>137</v>
      </c>
      <c r="C12" s="152">
        <v>68</v>
      </c>
      <c r="D12" s="152">
        <v>5</v>
      </c>
      <c r="E12" s="152">
        <v>12</v>
      </c>
      <c r="F12" s="159" t="s">
        <v>360</v>
      </c>
      <c r="G12" s="159" t="s">
        <v>360</v>
      </c>
      <c r="H12" s="159" t="s">
        <v>360</v>
      </c>
      <c r="I12" s="152">
        <v>1</v>
      </c>
      <c r="J12" s="152">
        <v>1</v>
      </c>
      <c r="K12" s="159" t="s">
        <v>360</v>
      </c>
      <c r="L12" s="159" t="s">
        <v>360</v>
      </c>
      <c r="M12" s="159" t="s">
        <v>360</v>
      </c>
      <c r="N12" s="159" t="s">
        <v>360</v>
      </c>
      <c r="O12" s="159" t="s">
        <v>360</v>
      </c>
      <c r="P12" s="159" t="s">
        <v>360</v>
      </c>
      <c r="Q12" s="159" t="s">
        <v>360</v>
      </c>
      <c r="R12" s="152">
        <v>3</v>
      </c>
      <c r="S12" s="159" t="s">
        <v>360</v>
      </c>
      <c r="T12" s="159" t="s">
        <v>360</v>
      </c>
      <c r="U12" s="159" t="s">
        <v>360</v>
      </c>
      <c r="V12" s="152">
        <v>2</v>
      </c>
      <c r="W12" s="159" t="s">
        <v>360</v>
      </c>
      <c r="X12" s="152">
        <v>5</v>
      </c>
      <c r="Y12" s="152">
        <v>4</v>
      </c>
      <c r="Z12" s="159" t="s">
        <v>360</v>
      </c>
      <c r="AA12" s="152">
        <v>6</v>
      </c>
      <c r="AB12" s="159" t="s">
        <v>360</v>
      </c>
      <c r="AC12" s="159" t="s">
        <v>360</v>
      </c>
      <c r="AD12" s="152">
        <v>3</v>
      </c>
      <c r="AE12" s="159" t="s">
        <v>360</v>
      </c>
      <c r="AF12" s="152">
        <v>6</v>
      </c>
      <c r="AG12" s="152">
        <v>4</v>
      </c>
      <c r="AH12" s="159" t="s">
        <v>360</v>
      </c>
      <c r="AI12" s="159" t="s">
        <v>360</v>
      </c>
      <c r="AJ12" s="152">
        <v>2</v>
      </c>
      <c r="AK12" s="152">
        <f t="shared" si="2"/>
        <v>122</v>
      </c>
      <c r="AL12" s="159" t="s">
        <v>360</v>
      </c>
      <c r="AM12" s="152">
        <v>3</v>
      </c>
      <c r="AN12" s="152">
        <v>12</v>
      </c>
      <c r="AO12" s="159" t="s">
        <v>360</v>
      </c>
      <c r="AP12" s="159" t="s">
        <v>360</v>
      </c>
      <c r="AQ12" s="152">
        <f t="shared" si="3"/>
        <v>15</v>
      </c>
      <c r="AR12" s="160"/>
      <c r="AS12" s="160"/>
    </row>
    <row r="13" spans="1:45" s="135" customFormat="1" ht="15" customHeight="1" x14ac:dyDescent="0.2">
      <c r="A13" s="112" t="s">
        <v>339</v>
      </c>
      <c r="B13" s="152">
        <f t="shared" si="0"/>
        <v>183</v>
      </c>
      <c r="C13" s="152">
        <v>67</v>
      </c>
      <c r="D13" s="152">
        <v>4</v>
      </c>
      <c r="E13" s="152">
        <v>14</v>
      </c>
      <c r="F13" s="159" t="s">
        <v>360</v>
      </c>
      <c r="G13" s="159" t="s">
        <v>360</v>
      </c>
      <c r="H13" s="159" t="s">
        <v>360</v>
      </c>
      <c r="I13" s="159" t="s">
        <v>360</v>
      </c>
      <c r="J13" s="159" t="s">
        <v>360</v>
      </c>
      <c r="K13" s="159" t="s">
        <v>360</v>
      </c>
      <c r="L13" s="152">
        <v>1</v>
      </c>
      <c r="M13" s="159" t="s">
        <v>360</v>
      </c>
      <c r="N13" s="159" t="s">
        <v>360</v>
      </c>
      <c r="O13" s="152">
        <v>1</v>
      </c>
      <c r="P13" s="159" t="s">
        <v>360</v>
      </c>
      <c r="Q13" s="152">
        <v>3</v>
      </c>
      <c r="R13" s="152">
        <v>2</v>
      </c>
      <c r="S13" s="159" t="s">
        <v>360</v>
      </c>
      <c r="T13" s="159" t="s">
        <v>360</v>
      </c>
      <c r="U13" s="159" t="s">
        <v>360</v>
      </c>
      <c r="V13" s="152">
        <v>3</v>
      </c>
      <c r="W13" s="159" t="s">
        <v>360</v>
      </c>
      <c r="X13" s="152">
        <v>3</v>
      </c>
      <c r="Y13" s="152">
        <v>4</v>
      </c>
      <c r="Z13" s="159" t="s">
        <v>360</v>
      </c>
      <c r="AA13" s="152">
        <v>16</v>
      </c>
      <c r="AB13" s="159" t="s">
        <v>360</v>
      </c>
      <c r="AC13" s="159" t="s">
        <v>360</v>
      </c>
      <c r="AD13" s="152">
        <v>2</v>
      </c>
      <c r="AE13" s="152">
        <v>3</v>
      </c>
      <c r="AF13" s="152">
        <v>19</v>
      </c>
      <c r="AG13" s="152">
        <v>9</v>
      </c>
      <c r="AH13" s="159" t="s">
        <v>360</v>
      </c>
      <c r="AI13" s="159" t="s">
        <v>360</v>
      </c>
      <c r="AJ13" s="152">
        <v>2</v>
      </c>
      <c r="AK13" s="152">
        <f t="shared" si="2"/>
        <v>153</v>
      </c>
      <c r="AL13" s="159" t="s">
        <v>360</v>
      </c>
      <c r="AM13" s="152">
        <v>3</v>
      </c>
      <c r="AN13" s="152">
        <v>27</v>
      </c>
      <c r="AO13" s="159" t="s">
        <v>360</v>
      </c>
      <c r="AP13" s="159" t="s">
        <v>360</v>
      </c>
      <c r="AQ13" s="152">
        <f t="shared" si="3"/>
        <v>30</v>
      </c>
      <c r="AR13" s="160"/>
      <c r="AS13" s="160"/>
    </row>
    <row r="14" spans="1:45" s="135" customFormat="1" ht="15" customHeight="1" x14ac:dyDescent="0.2">
      <c r="A14" s="112" t="s">
        <v>340</v>
      </c>
      <c r="B14" s="152">
        <f t="shared" si="0"/>
        <v>221</v>
      </c>
      <c r="C14" s="152">
        <v>88</v>
      </c>
      <c r="D14" s="152">
        <v>4</v>
      </c>
      <c r="E14" s="152">
        <v>16</v>
      </c>
      <c r="F14" s="159" t="s">
        <v>360</v>
      </c>
      <c r="G14" s="159" t="s">
        <v>360</v>
      </c>
      <c r="H14" s="159" t="s">
        <v>360</v>
      </c>
      <c r="I14" s="152">
        <v>2</v>
      </c>
      <c r="J14" s="152">
        <v>1</v>
      </c>
      <c r="K14" s="159" t="s">
        <v>360</v>
      </c>
      <c r="L14" s="152">
        <v>1</v>
      </c>
      <c r="M14" s="152">
        <v>1</v>
      </c>
      <c r="N14" s="159" t="s">
        <v>360</v>
      </c>
      <c r="O14" s="159" t="s">
        <v>360</v>
      </c>
      <c r="P14" s="159" t="s">
        <v>360</v>
      </c>
      <c r="Q14" s="152">
        <v>11</v>
      </c>
      <c r="R14" s="152">
        <v>2</v>
      </c>
      <c r="S14" s="152">
        <v>2</v>
      </c>
      <c r="T14" s="159" t="s">
        <v>360</v>
      </c>
      <c r="U14" s="159" t="s">
        <v>360</v>
      </c>
      <c r="V14" s="152">
        <v>3</v>
      </c>
      <c r="W14" s="159" t="s">
        <v>360</v>
      </c>
      <c r="X14" s="152">
        <v>3</v>
      </c>
      <c r="Y14" s="152">
        <v>1</v>
      </c>
      <c r="Z14" s="159" t="s">
        <v>360</v>
      </c>
      <c r="AA14" s="152">
        <v>12</v>
      </c>
      <c r="AB14" s="159" t="s">
        <v>360</v>
      </c>
      <c r="AC14" s="159" t="s">
        <v>360</v>
      </c>
      <c r="AD14" s="152">
        <v>9</v>
      </c>
      <c r="AE14" s="159" t="s">
        <v>360</v>
      </c>
      <c r="AF14" s="152">
        <v>18</v>
      </c>
      <c r="AG14" s="152">
        <v>12</v>
      </c>
      <c r="AH14" s="159" t="s">
        <v>360</v>
      </c>
      <c r="AI14" s="159" t="s">
        <v>360</v>
      </c>
      <c r="AJ14" s="159" t="s">
        <v>360</v>
      </c>
      <c r="AK14" s="152">
        <f t="shared" si="2"/>
        <v>186</v>
      </c>
      <c r="AL14" s="159" t="s">
        <v>360</v>
      </c>
      <c r="AM14" s="152">
        <v>3</v>
      </c>
      <c r="AN14" s="152">
        <v>32</v>
      </c>
      <c r="AO14" s="159" t="s">
        <v>360</v>
      </c>
      <c r="AP14" s="159" t="s">
        <v>360</v>
      </c>
      <c r="AQ14" s="152">
        <f t="shared" si="3"/>
        <v>35</v>
      </c>
      <c r="AR14" s="160"/>
      <c r="AS14" s="160"/>
    </row>
    <row r="15" spans="1:45" s="135" customFormat="1" ht="15" customHeight="1" x14ac:dyDescent="0.2">
      <c r="A15" s="112" t="s">
        <v>341</v>
      </c>
      <c r="B15" s="152">
        <f t="shared" si="0"/>
        <v>262</v>
      </c>
      <c r="C15" s="152">
        <v>109</v>
      </c>
      <c r="D15" s="152">
        <v>10</v>
      </c>
      <c r="E15" s="152">
        <v>14</v>
      </c>
      <c r="F15" s="159" t="s">
        <v>360</v>
      </c>
      <c r="G15" s="159" t="s">
        <v>360</v>
      </c>
      <c r="H15" s="159" t="s">
        <v>360</v>
      </c>
      <c r="I15" s="159" t="s">
        <v>360</v>
      </c>
      <c r="J15" s="152">
        <v>2</v>
      </c>
      <c r="K15" s="152">
        <v>1</v>
      </c>
      <c r="L15" s="152">
        <v>1</v>
      </c>
      <c r="M15" s="159" t="s">
        <v>360</v>
      </c>
      <c r="N15" s="159" t="s">
        <v>360</v>
      </c>
      <c r="O15" s="159" t="s">
        <v>360</v>
      </c>
      <c r="P15" s="152">
        <v>1</v>
      </c>
      <c r="Q15" s="152">
        <v>1</v>
      </c>
      <c r="R15" s="152">
        <v>6</v>
      </c>
      <c r="S15" s="159" t="s">
        <v>360</v>
      </c>
      <c r="T15" s="152">
        <v>1</v>
      </c>
      <c r="U15" s="159" t="s">
        <v>360</v>
      </c>
      <c r="V15" s="152">
        <v>3</v>
      </c>
      <c r="W15" s="159" t="s">
        <v>360</v>
      </c>
      <c r="X15" s="152">
        <v>5</v>
      </c>
      <c r="Y15" s="152">
        <v>1</v>
      </c>
      <c r="Z15" s="159" t="s">
        <v>360</v>
      </c>
      <c r="AA15" s="152">
        <v>21</v>
      </c>
      <c r="AB15" s="159" t="s">
        <v>360</v>
      </c>
      <c r="AC15" s="159" t="s">
        <v>360</v>
      </c>
      <c r="AD15" s="152">
        <v>8</v>
      </c>
      <c r="AE15" s="152">
        <v>5</v>
      </c>
      <c r="AF15" s="152">
        <v>20</v>
      </c>
      <c r="AG15" s="152">
        <v>13</v>
      </c>
      <c r="AH15" s="159" t="s">
        <v>360</v>
      </c>
      <c r="AI15" s="159" t="s">
        <v>360</v>
      </c>
      <c r="AJ15" s="152">
        <v>4</v>
      </c>
      <c r="AK15" s="152">
        <f t="shared" si="2"/>
        <v>226</v>
      </c>
      <c r="AL15" s="152">
        <v>3</v>
      </c>
      <c r="AM15" s="152">
        <v>1</v>
      </c>
      <c r="AN15" s="152">
        <v>32</v>
      </c>
      <c r="AO15" s="159" t="s">
        <v>360</v>
      </c>
      <c r="AP15" s="159" t="s">
        <v>360</v>
      </c>
      <c r="AQ15" s="152">
        <f t="shared" si="3"/>
        <v>36</v>
      </c>
      <c r="AR15" s="160"/>
      <c r="AS15" s="160"/>
    </row>
    <row r="16" spans="1:45" s="135" customFormat="1" ht="15" customHeight="1" x14ac:dyDescent="0.2">
      <c r="A16" s="112" t="s">
        <v>342</v>
      </c>
      <c r="B16" s="152">
        <f t="shared" si="0"/>
        <v>319</v>
      </c>
      <c r="C16" s="152">
        <v>122</v>
      </c>
      <c r="D16" s="152">
        <v>19</v>
      </c>
      <c r="E16" s="152">
        <v>20</v>
      </c>
      <c r="F16" s="159" t="s">
        <v>360</v>
      </c>
      <c r="G16" s="159" t="s">
        <v>360</v>
      </c>
      <c r="H16" s="159" t="s">
        <v>360</v>
      </c>
      <c r="I16" s="159" t="s">
        <v>360</v>
      </c>
      <c r="J16" s="152">
        <v>2</v>
      </c>
      <c r="K16" s="159" t="s">
        <v>360</v>
      </c>
      <c r="L16" s="152">
        <v>1</v>
      </c>
      <c r="M16" s="159" t="s">
        <v>360</v>
      </c>
      <c r="N16" s="159" t="s">
        <v>360</v>
      </c>
      <c r="O16" s="159" t="s">
        <v>360</v>
      </c>
      <c r="P16" s="159" t="s">
        <v>360</v>
      </c>
      <c r="Q16" s="152">
        <v>3</v>
      </c>
      <c r="R16" s="152">
        <v>12</v>
      </c>
      <c r="S16" s="152">
        <v>1</v>
      </c>
      <c r="T16" s="152">
        <v>5</v>
      </c>
      <c r="U16" s="159" t="s">
        <v>360</v>
      </c>
      <c r="V16" s="159" t="s">
        <v>360</v>
      </c>
      <c r="W16" s="159" t="s">
        <v>360</v>
      </c>
      <c r="X16" s="152">
        <v>3</v>
      </c>
      <c r="Y16" s="152">
        <v>2</v>
      </c>
      <c r="Z16" s="159" t="s">
        <v>360</v>
      </c>
      <c r="AA16" s="152">
        <v>24</v>
      </c>
      <c r="AB16" s="159" t="s">
        <v>360</v>
      </c>
      <c r="AC16" s="159" t="s">
        <v>360</v>
      </c>
      <c r="AD16" s="152">
        <v>3</v>
      </c>
      <c r="AE16" s="159" t="s">
        <v>360</v>
      </c>
      <c r="AF16" s="152">
        <v>19</v>
      </c>
      <c r="AG16" s="152">
        <v>16</v>
      </c>
      <c r="AH16" s="159" t="s">
        <v>360</v>
      </c>
      <c r="AI16" s="159" t="s">
        <v>360</v>
      </c>
      <c r="AJ16" s="152">
        <v>15</v>
      </c>
      <c r="AK16" s="152">
        <f t="shared" si="2"/>
        <v>267</v>
      </c>
      <c r="AL16" s="152">
        <v>1</v>
      </c>
      <c r="AM16" s="152">
        <v>8</v>
      </c>
      <c r="AN16" s="152">
        <v>43</v>
      </c>
      <c r="AO16" s="159" t="s">
        <v>360</v>
      </c>
      <c r="AP16" s="159" t="s">
        <v>360</v>
      </c>
      <c r="AQ16" s="152">
        <f t="shared" si="3"/>
        <v>52</v>
      </c>
      <c r="AR16" s="160"/>
      <c r="AS16" s="160"/>
    </row>
    <row r="17" spans="1:45" s="135" customFormat="1" ht="15" customHeight="1" x14ac:dyDescent="0.2">
      <c r="A17" s="112" t="s">
        <v>343</v>
      </c>
      <c r="B17" s="152">
        <f t="shared" si="0"/>
        <v>162</v>
      </c>
      <c r="C17" s="152">
        <v>53</v>
      </c>
      <c r="D17" s="152">
        <v>5</v>
      </c>
      <c r="E17" s="152">
        <v>16</v>
      </c>
      <c r="F17" s="159" t="s">
        <v>360</v>
      </c>
      <c r="G17" s="159" t="s">
        <v>360</v>
      </c>
      <c r="H17" s="152">
        <v>1</v>
      </c>
      <c r="I17" s="159" t="s">
        <v>360</v>
      </c>
      <c r="J17" s="152">
        <v>3</v>
      </c>
      <c r="K17" s="159" t="s">
        <v>360</v>
      </c>
      <c r="L17" s="152">
        <v>2</v>
      </c>
      <c r="M17" s="159" t="s">
        <v>360</v>
      </c>
      <c r="N17" s="152">
        <v>1</v>
      </c>
      <c r="O17" s="152">
        <v>2</v>
      </c>
      <c r="P17" s="159" t="s">
        <v>360</v>
      </c>
      <c r="Q17" s="159" t="s">
        <v>360</v>
      </c>
      <c r="R17" s="152">
        <v>2</v>
      </c>
      <c r="S17" s="152">
        <v>1</v>
      </c>
      <c r="T17" s="159" t="s">
        <v>360</v>
      </c>
      <c r="U17" s="159" t="s">
        <v>360</v>
      </c>
      <c r="V17" s="159" t="s">
        <v>360</v>
      </c>
      <c r="W17" s="152">
        <v>1</v>
      </c>
      <c r="X17" s="152">
        <v>11</v>
      </c>
      <c r="Y17" s="152">
        <v>2</v>
      </c>
      <c r="Z17" s="159" t="s">
        <v>360</v>
      </c>
      <c r="AA17" s="152">
        <v>7</v>
      </c>
      <c r="AB17" s="159" t="s">
        <v>360</v>
      </c>
      <c r="AC17" s="159" t="s">
        <v>360</v>
      </c>
      <c r="AD17" s="152">
        <v>4</v>
      </c>
      <c r="AE17" s="152">
        <v>1</v>
      </c>
      <c r="AF17" s="152">
        <v>14</v>
      </c>
      <c r="AG17" s="152">
        <v>5</v>
      </c>
      <c r="AH17" s="159" t="s">
        <v>360</v>
      </c>
      <c r="AI17" s="159" t="s">
        <v>360</v>
      </c>
      <c r="AJ17" s="152">
        <v>9</v>
      </c>
      <c r="AK17" s="152">
        <f t="shared" si="2"/>
        <v>140</v>
      </c>
      <c r="AL17" s="159" t="s">
        <v>360</v>
      </c>
      <c r="AM17" s="152">
        <v>6</v>
      </c>
      <c r="AN17" s="152">
        <v>16</v>
      </c>
      <c r="AO17" s="159" t="s">
        <v>360</v>
      </c>
      <c r="AP17" s="159" t="s">
        <v>360</v>
      </c>
      <c r="AQ17" s="152">
        <f t="shared" si="3"/>
        <v>22</v>
      </c>
      <c r="AR17" s="160"/>
      <c r="AS17" s="160"/>
    </row>
    <row r="18" spans="1:45" s="135" customFormat="1" ht="15" customHeight="1" x14ac:dyDescent="0.2">
      <c r="A18" s="112" t="s">
        <v>344</v>
      </c>
      <c r="B18" s="152">
        <f t="shared" si="0"/>
        <v>96</v>
      </c>
      <c r="C18" s="152">
        <v>27</v>
      </c>
      <c r="D18" s="152">
        <v>2</v>
      </c>
      <c r="E18" s="152">
        <v>6</v>
      </c>
      <c r="F18" s="159" t="s">
        <v>360</v>
      </c>
      <c r="G18" s="159" t="s">
        <v>360</v>
      </c>
      <c r="H18" s="152">
        <v>2</v>
      </c>
      <c r="I18" s="152">
        <v>1</v>
      </c>
      <c r="J18" s="159" t="s">
        <v>360</v>
      </c>
      <c r="K18" s="159" t="s">
        <v>360</v>
      </c>
      <c r="L18" s="159" t="s">
        <v>360</v>
      </c>
      <c r="M18" s="159" t="s">
        <v>360</v>
      </c>
      <c r="N18" s="159" t="s">
        <v>360</v>
      </c>
      <c r="O18" s="159" t="s">
        <v>360</v>
      </c>
      <c r="P18" s="159" t="s">
        <v>360</v>
      </c>
      <c r="Q18" s="152">
        <v>1</v>
      </c>
      <c r="R18" s="152">
        <v>3</v>
      </c>
      <c r="S18" s="152">
        <v>1</v>
      </c>
      <c r="T18" s="159" t="s">
        <v>360</v>
      </c>
      <c r="U18" s="159" t="s">
        <v>360</v>
      </c>
      <c r="V18" s="152">
        <v>2</v>
      </c>
      <c r="W18" s="159" t="s">
        <v>360</v>
      </c>
      <c r="X18" s="152">
        <v>5</v>
      </c>
      <c r="Y18" s="152">
        <v>2</v>
      </c>
      <c r="Z18" s="159" t="s">
        <v>360</v>
      </c>
      <c r="AA18" s="152">
        <v>10</v>
      </c>
      <c r="AB18" s="159" t="s">
        <v>360</v>
      </c>
      <c r="AC18" s="159" t="s">
        <v>360</v>
      </c>
      <c r="AD18" s="152">
        <v>1</v>
      </c>
      <c r="AE18" s="152">
        <v>1</v>
      </c>
      <c r="AF18" s="152">
        <v>10</v>
      </c>
      <c r="AG18" s="152">
        <v>6</v>
      </c>
      <c r="AH18" s="159" t="s">
        <v>360</v>
      </c>
      <c r="AI18" s="159" t="s">
        <v>360</v>
      </c>
      <c r="AJ18" s="152">
        <v>2</v>
      </c>
      <c r="AK18" s="152">
        <f t="shared" si="2"/>
        <v>82</v>
      </c>
      <c r="AL18" s="152">
        <v>1</v>
      </c>
      <c r="AM18" s="152">
        <v>1</v>
      </c>
      <c r="AN18" s="152">
        <v>12</v>
      </c>
      <c r="AO18" s="159" t="s">
        <v>360</v>
      </c>
      <c r="AP18" s="159" t="s">
        <v>360</v>
      </c>
      <c r="AQ18" s="152">
        <f t="shared" si="3"/>
        <v>14</v>
      </c>
      <c r="AR18" s="160"/>
      <c r="AS18" s="160"/>
    </row>
    <row r="19" spans="1:45" s="135" customFormat="1" ht="15" customHeight="1" x14ac:dyDescent="0.2">
      <c r="A19" s="112" t="s">
        <v>345</v>
      </c>
      <c r="B19" s="152">
        <f t="shared" si="0"/>
        <v>179</v>
      </c>
      <c r="C19" s="152">
        <v>66</v>
      </c>
      <c r="D19" s="152">
        <v>3</v>
      </c>
      <c r="E19" s="152">
        <v>10</v>
      </c>
      <c r="F19" s="159" t="s">
        <v>360</v>
      </c>
      <c r="G19" s="159" t="s">
        <v>360</v>
      </c>
      <c r="H19" s="159" t="s">
        <v>360</v>
      </c>
      <c r="I19" s="152">
        <v>2</v>
      </c>
      <c r="J19" s="152">
        <v>1</v>
      </c>
      <c r="K19" s="159" t="s">
        <v>360</v>
      </c>
      <c r="L19" s="152">
        <v>1</v>
      </c>
      <c r="M19" s="159" t="s">
        <v>360</v>
      </c>
      <c r="N19" s="159" t="s">
        <v>360</v>
      </c>
      <c r="O19" s="159" t="s">
        <v>360</v>
      </c>
      <c r="P19" s="152">
        <v>1</v>
      </c>
      <c r="Q19" s="152">
        <v>2</v>
      </c>
      <c r="R19" s="152">
        <v>6</v>
      </c>
      <c r="S19" s="159" t="s">
        <v>360</v>
      </c>
      <c r="T19" s="159" t="s">
        <v>360</v>
      </c>
      <c r="U19" s="159" t="s">
        <v>360</v>
      </c>
      <c r="V19" s="152">
        <v>2</v>
      </c>
      <c r="W19" s="159" t="s">
        <v>360</v>
      </c>
      <c r="X19" s="152">
        <v>9</v>
      </c>
      <c r="Y19" s="152">
        <v>3</v>
      </c>
      <c r="Z19" s="159" t="s">
        <v>360</v>
      </c>
      <c r="AA19" s="152">
        <v>13</v>
      </c>
      <c r="AB19" s="159" t="s">
        <v>360</v>
      </c>
      <c r="AC19" s="159" t="s">
        <v>360</v>
      </c>
      <c r="AD19" s="152">
        <v>4</v>
      </c>
      <c r="AE19" s="152">
        <v>4</v>
      </c>
      <c r="AF19" s="152">
        <v>14</v>
      </c>
      <c r="AG19" s="152">
        <v>11</v>
      </c>
      <c r="AH19" s="159" t="s">
        <v>360</v>
      </c>
      <c r="AI19" s="159" t="s">
        <v>360</v>
      </c>
      <c r="AJ19" s="152">
        <v>2</v>
      </c>
      <c r="AK19" s="152">
        <f t="shared" si="2"/>
        <v>154</v>
      </c>
      <c r="AL19" s="152">
        <v>7</v>
      </c>
      <c r="AM19" s="152">
        <v>2</v>
      </c>
      <c r="AN19" s="152">
        <v>16</v>
      </c>
      <c r="AO19" s="159" t="s">
        <v>360</v>
      </c>
      <c r="AP19" s="159" t="s">
        <v>360</v>
      </c>
      <c r="AQ19" s="152">
        <f t="shared" si="3"/>
        <v>25</v>
      </c>
      <c r="AR19" s="160"/>
      <c r="AS19" s="160"/>
    </row>
    <row r="20" spans="1:45" s="135" customFormat="1" ht="15" customHeight="1" x14ac:dyDescent="0.2">
      <c r="A20" s="112" t="s">
        <v>346</v>
      </c>
      <c r="B20" s="152">
        <f t="shared" si="0"/>
        <v>227</v>
      </c>
      <c r="C20" s="152">
        <v>69</v>
      </c>
      <c r="D20" s="152">
        <v>3</v>
      </c>
      <c r="E20" s="152">
        <v>9</v>
      </c>
      <c r="F20" s="152">
        <v>1</v>
      </c>
      <c r="G20" s="159" t="s">
        <v>360</v>
      </c>
      <c r="H20" s="159" t="s">
        <v>360</v>
      </c>
      <c r="I20" s="159" t="s">
        <v>360</v>
      </c>
      <c r="J20" s="159" t="s">
        <v>360</v>
      </c>
      <c r="K20" s="159" t="s">
        <v>360</v>
      </c>
      <c r="L20" s="159" t="s">
        <v>360</v>
      </c>
      <c r="M20" s="159" t="s">
        <v>360</v>
      </c>
      <c r="N20" s="159" t="s">
        <v>360</v>
      </c>
      <c r="O20" s="152">
        <v>2</v>
      </c>
      <c r="P20" s="159" t="s">
        <v>360</v>
      </c>
      <c r="Q20" s="152">
        <v>2</v>
      </c>
      <c r="R20" s="152">
        <v>19</v>
      </c>
      <c r="S20" s="159" t="s">
        <v>360</v>
      </c>
      <c r="T20" s="159" t="s">
        <v>360</v>
      </c>
      <c r="U20" s="159" t="s">
        <v>360</v>
      </c>
      <c r="V20" s="152">
        <v>2</v>
      </c>
      <c r="W20" s="159" t="s">
        <v>360</v>
      </c>
      <c r="X20" s="152">
        <v>2</v>
      </c>
      <c r="Y20" s="152">
        <v>1</v>
      </c>
      <c r="Z20" s="159" t="s">
        <v>360</v>
      </c>
      <c r="AA20" s="152">
        <v>13</v>
      </c>
      <c r="AB20" s="159" t="s">
        <v>360</v>
      </c>
      <c r="AC20" s="159" t="s">
        <v>360</v>
      </c>
      <c r="AD20" s="152">
        <v>2</v>
      </c>
      <c r="AE20" s="159" t="s">
        <v>360</v>
      </c>
      <c r="AF20" s="152">
        <v>17</v>
      </c>
      <c r="AG20" s="152">
        <v>20</v>
      </c>
      <c r="AH20" s="152">
        <v>2</v>
      </c>
      <c r="AI20" s="159" t="s">
        <v>360</v>
      </c>
      <c r="AJ20" s="152">
        <v>8</v>
      </c>
      <c r="AK20" s="152">
        <f t="shared" si="2"/>
        <v>172</v>
      </c>
      <c r="AL20" s="152">
        <v>27</v>
      </c>
      <c r="AM20" s="152">
        <v>1</v>
      </c>
      <c r="AN20" s="152">
        <v>27</v>
      </c>
      <c r="AO20" s="159" t="s">
        <v>360</v>
      </c>
      <c r="AP20" s="159" t="s">
        <v>360</v>
      </c>
      <c r="AQ20" s="152">
        <f t="shared" si="3"/>
        <v>55</v>
      </c>
      <c r="AR20" s="160"/>
      <c r="AS20" s="160"/>
    </row>
    <row r="21" spans="1:45" s="135" customFormat="1" ht="15" customHeight="1" x14ac:dyDescent="0.2">
      <c r="A21" s="112" t="s">
        <v>347</v>
      </c>
      <c r="B21" s="152">
        <f t="shared" si="0"/>
        <v>385</v>
      </c>
      <c r="C21" s="152">
        <v>135</v>
      </c>
      <c r="D21" s="152">
        <v>27</v>
      </c>
      <c r="E21" s="152">
        <v>30</v>
      </c>
      <c r="F21" s="159" t="s">
        <v>360</v>
      </c>
      <c r="G21" s="159" t="s">
        <v>360</v>
      </c>
      <c r="H21" s="159" t="s">
        <v>360</v>
      </c>
      <c r="I21" s="159" t="s">
        <v>360</v>
      </c>
      <c r="J21" s="152">
        <v>1</v>
      </c>
      <c r="K21" s="159" t="s">
        <v>360</v>
      </c>
      <c r="L21" s="152">
        <v>2</v>
      </c>
      <c r="M21" s="159" t="s">
        <v>360</v>
      </c>
      <c r="N21" s="152">
        <v>1</v>
      </c>
      <c r="O21" s="152">
        <v>3</v>
      </c>
      <c r="P21" s="152">
        <v>1</v>
      </c>
      <c r="Q21" s="152">
        <v>3</v>
      </c>
      <c r="R21" s="152">
        <v>12</v>
      </c>
      <c r="S21" s="159" t="s">
        <v>360</v>
      </c>
      <c r="T21" s="159" t="s">
        <v>360</v>
      </c>
      <c r="U21" s="159" t="s">
        <v>360</v>
      </c>
      <c r="V21" s="159" t="s">
        <v>360</v>
      </c>
      <c r="W21" s="159" t="s">
        <v>360</v>
      </c>
      <c r="X21" s="152">
        <v>2</v>
      </c>
      <c r="Y21" s="152">
        <v>2</v>
      </c>
      <c r="Z21" s="152">
        <v>1</v>
      </c>
      <c r="AA21" s="152">
        <v>31</v>
      </c>
      <c r="AB21" s="159" t="s">
        <v>360</v>
      </c>
      <c r="AC21" s="159" t="s">
        <v>360</v>
      </c>
      <c r="AD21" s="152">
        <v>6</v>
      </c>
      <c r="AE21" s="152">
        <v>3</v>
      </c>
      <c r="AF21" s="152">
        <v>32</v>
      </c>
      <c r="AG21" s="152">
        <v>25</v>
      </c>
      <c r="AH21" s="159" t="s">
        <v>360</v>
      </c>
      <c r="AI21" s="159" t="s">
        <v>360</v>
      </c>
      <c r="AJ21" s="152">
        <v>10</v>
      </c>
      <c r="AK21" s="152">
        <f t="shared" si="2"/>
        <v>327</v>
      </c>
      <c r="AL21" s="152">
        <v>1</v>
      </c>
      <c r="AM21" s="152">
        <v>6</v>
      </c>
      <c r="AN21" s="152">
        <v>51</v>
      </c>
      <c r="AO21" s="159" t="s">
        <v>360</v>
      </c>
      <c r="AP21" s="159" t="s">
        <v>360</v>
      </c>
      <c r="AQ21" s="152">
        <f t="shared" si="3"/>
        <v>58</v>
      </c>
      <c r="AR21" s="160"/>
      <c r="AS21" s="160"/>
    </row>
    <row r="22" spans="1:45" s="135" customFormat="1" ht="15" customHeight="1" x14ac:dyDescent="0.2">
      <c r="A22" s="112" t="s">
        <v>348</v>
      </c>
      <c r="B22" s="152">
        <f t="shared" si="0"/>
        <v>189</v>
      </c>
      <c r="C22" s="152">
        <v>66</v>
      </c>
      <c r="D22" s="152">
        <v>3</v>
      </c>
      <c r="E22" s="152">
        <v>21</v>
      </c>
      <c r="F22" s="159" t="s">
        <v>360</v>
      </c>
      <c r="G22" s="159" t="s">
        <v>360</v>
      </c>
      <c r="H22" s="152">
        <v>2</v>
      </c>
      <c r="I22" s="152">
        <v>1</v>
      </c>
      <c r="J22" s="152">
        <v>1</v>
      </c>
      <c r="K22" s="159" t="s">
        <v>360</v>
      </c>
      <c r="L22" s="152">
        <v>1</v>
      </c>
      <c r="M22" s="152">
        <v>1</v>
      </c>
      <c r="N22" s="152">
        <v>1</v>
      </c>
      <c r="O22" s="159" t="s">
        <v>360</v>
      </c>
      <c r="P22" s="159" t="s">
        <v>360</v>
      </c>
      <c r="Q22" s="152">
        <v>2</v>
      </c>
      <c r="R22" s="152">
        <v>7</v>
      </c>
      <c r="S22" s="159" t="s">
        <v>360</v>
      </c>
      <c r="T22" s="159" t="s">
        <v>360</v>
      </c>
      <c r="U22" s="159" t="s">
        <v>360</v>
      </c>
      <c r="V22" s="159" t="s">
        <v>360</v>
      </c>
      <c r="W22" s="159" t="s">
        <v>360</v>
      </c>
      <c r="X22" s="152">
        <v>3</v>
      </c>
      <c r="Y22" s="152">
        <v>1</v>
      </c>
      <c r="Z22" s="159" t="s">
        <v>360</v>
      </c>
      <c r="AA22" s="152">
        <v>12</v>
      </c>
      <c r="AB22" s="159" t="s">
        <v>360</v>
      </c>
      <c r="AC22" s="159" t="s">
        <v>360</v>
      </c>
      <c r="AD22" s="152">
        <v>4</v>
      </c>
      <c r="AE22" s="152">
        <v>1</v>
      </c>
      <c r="AF22" s="152">
        <v>19</v>
      </c>
      <c r="AG22" s="152">
        <v>14</v>
      </c>
      <c r="AH22" s="159" t="s">
        <v>360</v>
      </c>
      <c r="AI22" s="159" t="s">
        <v>360</v>
      </c>
      <c r="AJ22" s="152">
        <v>5</v>
      </c>
      <c r="AK22" s="152">
        <f t="shared" si="2"/>
        <v>165</v>
      </c>
      <c r="AL22" s="159" t="s">
        <v>360</v>
      </c>
      <c r="AM22" s="152">
        <v>2</v>
      </c>
      <c r="AN22" s="152">
        <v>22</v>
      </c>
      <c r="AO22" s="159" t="s">
        <v>360</v>
      </c>
      <c r="AP22" s="159" t="s">
        <v>360</v>
      </c>
      <c r="AQ22" s="152">
        <f t="shared" si="3"/>
        <v>24</v>
      </c>
      <c r="AR22" s="160"/>
      <c r="AS22" s="160"/>
    </row>
    <row r="23" spans="1:45" s="135" customFormat="1" ht="15" customHeight="1" x14ac:dyDescent="0.2">
      <c r="A23" s="112" t="s">
        <v>349</v>
      </c>
      <c r="B23" s="152">
        <f t="shared" si="0"/>
        <v>84</v>
      </c>
      <c r="C23" s="152">
        <v>24</v>
      </c>
      <c r="D23" s="152">
        <v>2</v>
      </c>
      <c r="E23" s="152">
        <v>8</v>
      </c>
      <c r="F23" s="159" t="s">
        <v>360</v>
      </c>
      <c r="G23" s="159" t="s">
        <v>360</v>
      </c>
      <c r="H23" s="159" t="s">
        <v>360</v>
      </c>
      <c r="I23" s="159" t="s">
        <v>360</v>
      </c>
      <c r="J23" s="152">
        <v>1</v>
      </c>
      <c r="K23" s="159" t="s">
        <v>360</v>
      </c>
      <c r="L23" s="159" t="s">
        <v>360</v>
      </c>
      <c r="M23" s="159" t="s">
        <v>360</v>
      </c>
      <c r="N23" s="159" t="s">
        <v>360</v>
      </c>
      <c r="O23" s="159" t="s">
        <v>360</v>
      </c>
      <c r="P23" s="159" t="s">
        <v>360</v>
      </c>
      <c r="Q23" s="152">
        <v>1</v>
      </c>
      <c r="R23" s="152">
        <v>6</v>
      </c>
      <c r="S23" s="159" t="s">
        <v>360</v>
      </c>
      <c r="T23" s="159" t="s">
        <v>360</v>
      </c>
      <c r="U23" s="159" t="s">
        <v>360</v>
      </c>
      <c r="V23" s="159" t="s">
        <v>360</v>
      </c>
      <c r="W23" s="159" t="s">
        <v>360</v>
      </c>
      <c r="X23" s="152">
        <v>2</v>
      </c>
      <c r="Y23" s="159" t="s">
        <v>360</v>
      </c>
      <c r="Z23" s="159" t="s">
        <v>360</v>
      </c>
      <c r="AA23" s="152">
        <v>2</v>
      </c>
      <c r="AB23" s="159" t="s">
        <v>360</v>
      </c>
      <c r="AC23" s="159" t="s">
        <v>360</v>
      </c>
      <c r="AD23" s="152">
        <v>2</v>
      </c>
      <c r="AE23" s="152">
        <v>1</v>
      </c>
      <c r="AF23" s="152">
        <v>1</v>
      </c>
      <c r="AG23" s="152">
        <v>8</v>
      </c>
      <c r="AH23" s="159" t="s">
        <v>360</v>
      </c>
      <c r="AI23" s="159" t="s">
        <v>360</v>
      </c>
      <c r="AJ23" s="159" t="s">
        <v>360</v>
      </c>
      <c r="AK23" s="152">
        <f t="shared" si="2"/>
        <v>58</v>
      </c>
      <c r="AL23" s="152">
        <v>11</v>
      </c>
      <c r="AM23" s="152">
        <v>2</v>
      </c>
      <c r="AN23" s="152">
        <v>13</v>
      </c>
      <c r="AO23" s="159" t="s">
        <v>360</v>
      </c>
      <c r="AP23" s="159" t="s">
        <v>360</v>
      </c>
      <c r="AQ23" s="152">
        <f t="shared" si="3"/>
        <v>26</v>
      </c>
      <c r="AR23" s="160"/>
      <c r="AS23" s="160"/>
    </row>
    <row r="24" spans="1:45" s="135" customFormat="1" ht="15" customHeight="1" x14ac:dyDescent="0.2">
      <c r="A24" s="112" t="s">
        <v>350</v>
      </c>
      <c r="B24" s="152">
        <f t="shared" si="0"/>
        <v>184</v>
      </c>
      <c r="C24" s="152">
        <v>59</v>
      </c>
      <c r="D24" s="152">
        <v>14</v>
      </c>
      <c r="E24" s="152">
        <v>15</v>
      </c>
      <c r="F24" s="159" t="s">
        <v>360</v>
      </c>
      <c r="G24" s="159" t="s">
        <v>360</v>
      </c>
      <c r="H24" s="152">
        <v>3</v>
      </c>
      <c r="I24" s="152">
        <v>1</v>
      </c>
      <c r="J24" s="152">
        <v>1</v>
      </c>
      <c r="K24" s="152">
        <v>1</v>
      </c>
      <c r="L24" s="152">
        <v>1</v>
      </c>
      <c r="M24" s="159" t="s">
        <v>360</v>
      </c>
      <c r="N24" s="152">
        <v>1</v>
      </c>
      <c r="O24" s="152">
        <v>1</v>
      </c>
      <c r="P24" s="152">
        <v>1</v>
      </c>
      <c r="Q24" s="152">
        <v>2</v>
      </c>
      <c r="R24" s="152">
        <v>4</v>
      </c>
      <c r="S24" s="159" t="s">
        <v>360</v>
      </c>
      <c r="T24" s="159" t="s">
        <v>360</v>
      </c>
      <c r="U24" s="159" t="s">
        <v>360</v>
      </c>
      <c r="V24" s="152">
        <v>1</v>
      </c>
      <c r="W24" s="159" t="s">
        <v>360</v>
      </c>
      <c r="X24" s="152">
        <v>4</v>
      </c>
      <c r="Y24" s="152">
        <v>1</v>
      </c>
      <c r="Z24" s="159" t="s">
        <v>360</v>
      </c>
      <c r="AA24" s="152">
        <v>14</v>
      </c>
      <c r="AB24" s="159" t="s">
        <v>360</v>
      </c>
      <c r="AC24" s="159" t="s">
        <v>360</v>
      </c>
      <c r="AD24" s="152">
        <v>4</v>
      </c>
      <c r="AE24" s="152">
        <v>2</v>
      </c>
      <c r="AF24" s="152">
        <v>16</v>
      </c>
      <c r="AG24" s="152">
        <v>10</v>
      </c>
      <c r="AH24" s="159" t="s">
        <v>360</v>
      </c>
      <c r="AI24" s="159" t="s">
        <v>360</v>
      </c>
      <c r="AJ24" s="152">
        <v>3</v>
      </c>
      <c r="AK24" s="152">
        <f t="shared" si="2"/>
        <v>159</v>
      </c>
      <c r="AL24" s="159" t="s">
        <v>360</v>
      </c>
      <c r="AM24" s="152">
        <v>5</v>
      </c>
      <c r="AN24" s="152">
        <v>20</v>
      </c>
      <c r="AO24" s="159" t="s">
        <v>360</v>
      </c>
      <c r="AP24" s="159" t="s">
        <v>360</v>
      </c>
      <c r="AQ24" s="152">
        <f t="shared" si="3"/>
        <v>25</v>
      </c>
      <c r="AR24" s="160"/>
      <c r="AS24" s="160"/>
    </row>
    <row r="25" spans="1:45" s="135" customFormat="1" ht="15" customHeight="1" x14ac:dyDescent="0.2">
      <c r="A25" s="112" t="s">
        <v>351</v>
      </c>
      <c r="B25" s="152">
        <f t="shared" si="0"/>
        <v>182</v>
      </c>
      <c r="C25" s="152">
        <v>79</v>
      </c>
      <c r="D25" s="152">
        <v>4</v>
      </c>
      <c r="E25" s="152">
        <v>13</v>
      </c>
      <c r="F25" s="159" t="s">
        <v>360</v>
      </c>
      <c r="G25" s="159" t="s">
        <v>360</v>
      </c>
      <c r="H25" s="159" t="s">
        <v>360</v>
      </c>
      <c r="I25" s="152">
        <v>1</v>
      </c>
      <c r="J25" s="159" t="s">
        <v>360</v>
      </c>
      <c r="K25" s="159" t="s">
        <v>360</v>
      </c>
      <c r="L25" s="159" t="s">
        <v>360</v>
      </c>
      <c r="M25" s="159" t="s">
        <v>360</v>
      </c>
      <c r="N25" s="159" t="s">
        <v>360</v>
      </c>
      <c r="O25" s="152">
        <v>1</v>
      </c>
      <c r="P25" s="159" t="s">
        <v>360</v>
      </c>
      <c r="Q25" s="159" t="s">
        <v>360</v>
      </c>
      <c r="R25" s="152">
        <v>2</v>
      </c>
      <c r="S25" s="159" t="s">
        <v>360</v>
      </c>
      <c r="T25" s="159" t="s">
        <v>360</v>
      </c>
      <c r="U25" s="159" t="s">
        <v>360</v>
      </c>
      <c r="V25" s="152">
        <v>2</v>
      </c>
      <c r="W25" s="159" t="s">
        <v>360</v>
      </c>
      <c r="X25" s="152">
        <v>4</v>
      </c>
      <c r="Y25" s="152">
        <v>1</v>
      </c>
      <c r="Z25" s="159" t="s">
        <v>360</v>
      </c>
      <c r="AA25" s="152">
        <v>16</v>
      </c>
      <c r="AB25" s="159" t="s">
        <v>360</v>
      </c>
      <c r="AC25" s="159" t="s">
        <v>360</v>
      </c>
      <c r="AD25" s="152">
        <v>1</v>
      </c>
      <c r="AE25" s="159" t="s">
        <v>360</v>
      </c>
      <c r="AF25" s="152">
        <v>18</v>
      </c>
      <c r="AG25" s="152">
        <v>10</v>
      </c>
      <c r="AH25" s="159" t="s">
        <v>360</v>
      </c>
      <c r="AI25" s="159" t="s">
        <v>360</v>
      </c>
      <c r="AJ25" s="152">
        <v>3</v>
      </c>
      <c r="AK25" s="152">
        <f t="shared" si="2"/>
        <v>155</v>
      </c>
      <c r="AL25" s="159" t="s">
        <v>360</v>
      </c>
      <c r="AM25" s="152">
        <v>3</v>
      </c>
      <c r="AN25" s="152">
        <v>24</v>
      </c>
      <c r="AO25" s="159" t="s">
        <v>360</v>
      </c>
      <c r="AP25" s="159" t="s">
        <v>360</v>
      </c>
      <c r="AQ25" s="152">
        <f t="shared" si="3"/>
        <v>27</v>
      </c>
      <c r="AR25" s="160"/>
      <c r="AS25" s="160"/>
    </row>
    <row r="26" spans="1:45" s="135" customFormat="1" ht="15" customHeight="1" x14ac:dyDescent="0.2">
      <c r="A26" s="112" t="s">
        <v>352</v>
      </c>
      <c r="B26" s="152">
        <f t="shared" si="0"/>
        <v>70</v>
      </c>
      <c r="C26" s="152">
        <v>22</v>
      </c>
      <c r="D26" s="152">
        <v>4</v>
      </c>
      <c r="E26" s="152">
        <v>4</v>
      </c>
      <c r="F26" s="159" t="s">
        <v>360</v>
      </c>
      <c r="G26" s="159" t="s">
        <v>360</v>
      </c>
      <c r="H26" s="159" t="s">
        <v>360</v>
      </c>
      <c r="I26" s="159" t="s">
        <v>360</v>
      </c>
      <c r="J26" s="152">
        <v>1</v>
      </c>
      <c r="K26" s="159" t="s">
        <v>360</v>
      </c>
      <c r="L26" s="159" t="s">
        <v>360</v>
      </c>
      <c r="M26" s="159" t="s">
        <v>360</v>
      </c>
      <c r="N26" s="159" t="s">
        <v>360</v>
      </c>
      <c r="O26" s="159" t="s">
        <v>360</v>
      </c>
      <c r="P26" s="159" t="s">
        <v>360</v>
      </c>
      <c r="Q26" s="159" t="s">
        <v>360</v>
      </c>
      <c r="R26" s="152">
        <v>3</v>
      </c>
      <c r="S26" s="159" t="s">
        <v>360</v>
      </c>
      <c r="T26" s="159" t="s">
        <v>360</v>
      </c>
      <c r="U26" s="159" t="s">
        <v>360</v>
      </c>
      <c r="V26" s="152">
        <v>1</v>
      </c>
      <c r="W26" s="159" t="s">
        <v>360</v>
      </c>
      <c r="X26" s="152">
        <v>1</v>
      </c>
      <c r="Y26" s="159" t="s">
        <v>360</v>
      </c>
      <c r="Z26" s="159" t="s">
        <v>360</v>
      </c>
      <c r="AA26" s="152">
        <v>8</v>
      </c>
      <c r="AB26" s="159" t="s">
        <v>360</v>
      </c>
      <c r="AC26" s="159" t="s">
        <v>360</v>
      </c>
      <c r="AD26" s="152">
        <v>3</v>
      </c>
      <c r="AE26" s="152">
        <v>2</v>
      </c>
      <c r="AF26" s="152">
        <v>7</v>
      </c>
      <c r="AG26" s="152">
        <v>3</v>
      </c>
      <c r="AH26" s="159" t="s">
        <v>360</v>
      </c>
      <c r="AI26" s="159" t="s">
        <v>360</v>
      </c>
      <c r="AJ26" s="152">
        <v>2</v>
      </c>
      <c r="AK26" s="152">
        <f t="shared" si="2"/>
        <v>61</v>
      </c>
      <c r="AL26" s="159" t="s">
        <v>360</v>
      </c>
      <c r="AM26" s="152">
        <v>2</v>
      </c>
      <c r="AN26" s="152">
        <v>7</v>
      </c>
      <c r="AO26" s="159" t="s">
        <v>360</v>
      </c>
      <c r="AP26" s="159" t="s">
        <v>360</v>
      </c>
      <c r="AQ26" s="152">
        <f t="shared" si="3"/>
        <v>9</v>
      </c>
      <c r="AR26" s="160"/>
      <c r="AS26" s="160"/>
    </row>
    <row r="27" spans="1:45" s="135" customFormat="1" ht="15" customHeight="1" x14ac:dyDescent="0.2">
      <c r="A27" s="112" t="s">
        <v>353</v>
      </c>
      <c r="B27" s="152">
        <f t="shared" si="0"/>
        <v>160</v>
      </c>
      <c r="C27" s="152">
        <v>43</v>
      </c>
      <c r="D27" s="152">
        <v>3</v>
      </c>
      <c r="E27" s="152">
        <v>10</v>
      </c>
      <c r="F27" s="159" t="s">
        <v>360</v>
      </c>
      <c r="G27" s="159" t="s">
        <v>360</v>
      </c>
      <c r="H27" s="152">
        <v>1</v>
      </c>
      <c r="I27" s="159" t="s">
        <v>360</v>
      </c>
      <c r="J27" s="152">
        <v>1</v>
      </c>
      <c r="K27" s="159" t="s">
        <v>360</v>
      </c>
      <c r="L27" s="152">
        <v>2</v>
      </c>
      <c r="M27" s="159" t="s">
        <v>360</v>
      </c>
      <c r="N27" s="159" t="s">
        <v>360</v>
      </c>
      <c r="O27" s="152">
        <v>1</v>
      </c>
      <c r="P27" s="159" t="s">
        <v>360</v>
      </c>
      <c r="Q27" s="152">
        <v>1</v>
      </c>
      <c r="R27" s="152">
        <v>7</v>
      </c>
      <c r="S27" s="159" t="s">
        <v>360</v>
      </c>
      <c r="T27" s="159" t="s">
        <v>360</v>
      </c>
      <c r="U27" s="159" t="s">
        <v>360</v>
      </c>
      <c r="V27" s="152">
        <v>2</v>
      </c>
      <c r="W27" s="159" t="s">
        <v>360</v>
      </c>
      <c r="X27" s="152">
        <v>2</v>
      </c>
      <c r="Y27" s="159" t="s">
        <v>360</v>
      </c>
      <c r="Z27" s="159" t="s">
        <v>360</v>
      </c>
      <c r="AA27" s="152">
        <v>15</v>
      </c>
      <c r="AB27" s="159" t="s">
        <v>360</v>
      </c>
      <c r="AC27" s="159" t="s">
        <v>360</v>
      </c>
      <c r="AD27" s="152">
        <v>1</v>
      </c>
      <c r="AE27" s="159" t="s">
        <v>360</v>
      </c>
      <c r="AF27" s="152">
        <v>14</v>
      </c>
      <c r="AG27" s="152">
        <v>14</v>
      </c>
      <c r="AH27" s="159" t="s">
        <v>360</v>
      </c>
      <c r="AI27" s="159" t="s">
        <v>360</v>
      </c>
      <c r="AJ27" s="152">
        <v>7</v>
      </c>
      <c r="AK27" s="152">
        <f t="shared" si="2"/>
        <v>124</v>
      </c>
      <c r="AL27" s="152">
        <v>7</v>
      </c>
      <c r="AM27" s="152">
        <v>5</v>
      </c>
      <c r="AN27" s="152">
        <v>24</v>
      </c>
      <c r="AO27" s="159" t="s">
        <v>360</v>
      </c>
      <c r="AP27" s="159" t="s">
        <v>360</v>
      </c>
      <c r="AQ27" s="152">
        <f t="shared" si="3"/>
        <v>36</v>
      </c>
      <c r="AR27" s="160"/>
      <c r="AS27" s="160"/>
    </row>
    <row r="28" spans="1:45" s="85" customFormat="1" ht="13.5" customHeight="1" x14ac:dyDescent="0.2">
      <c r="A28" s="113" t="s">
        <v>325</v>
      </c>
      <c r="B28" s="9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</row>
    <row r="29" spans="1:45" x14ac:dyDescent="0.2">
      <c r="A29" s="88" t="s">
        <v>333</v>
      </c>
      <c r="B29" s="92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92"/>
      <c r="AS29" s="93"/>
    </row>
    <row r="34" spans="1:3" x14ac:dyDescent="0.2">
      <c r="A34" s="90"/>
      <c r="B34" s="85"/>
      <c r="C34" s="85"/>
    </row>
    <row r="35" spans="1:3" x14ac:dyDescent="0.2">
      <c r="A35" s="90"/>
      <c r="B35" s="85"/>
      <c r="C35" s="85"/>
    </row>
    <row r="36" spans="1:3" x14ac:dyDescent="0.2">
      <c r="A36" s="90"/>
      <c r="B36" s="85"/>
      <c r="C36" s="85"/>
    </row>
    <row r="37" spans="1:3" x14ac:dyDescent="0.2">
      <c r="A37" s="114"/>
      <c r="B37" s="85"/>
      <c r="C37" s="85"/>
    </row>
    <row r="38" spans="1:3" x14ac:dyDescent="0.2">
      <c r="A38" s="90"/>
      <c r="B38" s="85"/>
      <c r="C38" s="85"/>
    </row>
    <row r="39" spans="1:3" x14ac:dyDescent="0.2">
      <c r="A39" s="90"/>
      <c r="B39" s="85"/>
      <c r="C39" s="85"/>
    </row>
  </sheetData>
  <customSheetViews>
    <customSheetView guid="{56D0106B-CB90-4499-A8AC-183481DC4CD8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3"/>
      <headerFooter alignWithMargins="0"/>
    </customSheetView>
  </customSheetViews>
  <mergeCells count="41">
    <mergeCell ref="AG3:AG4"/>
    <mergeCell ref="AH3:AH4"/>
    <mergeCell ref="AI3:AI4"/>
    <mergeCell ref="AJ3:AJ4"/>
    <mergeCell ref="AK3:AK4"/>
    <mergeCell ref="Q3:Q4"/>
    <mergeCell ref="R3:R4"/>
    <mergeCell ref="S3:S4"/>
    <mergeCell ref="T3:T4"/>
    <mergeCell ref="Z3:Z4"/>
    <mergeCell ref="X3:X4"/>
    <mergeCell ref="AN1:AQ1"/>
    <mergeCell ref="U3:U4"/>
    <mergeCell ref="V3:V4"/>
    <mergeCell ref="AO3:AO4"/>
    <mergeCell ref="Y3:Y4"/>
    <mergeCell ref="W3:W4"/>
    <mergeCell ref="AC3:AC4"/>
    <mergeCell ref="AD3:AD4"/>
    <mergeCell ref="AA3:AA4"/>
    <mergeCell ref="AB3:AB4"/>
    <mergeCell ref="AP3:AP4"/>
    <mergeCell ref="AE3:AE4"/>
    <mergeCell ref="AN3:AN4"/>
    <mergeCell ref="AQ3:AQ4"/>
    <mergeCell ref="AF3:AF4"/>
    <mergeCell ref="B2:B4"/>
    <mergeCell ref="C3:C4"/>
    <mergeCell ref="D3:D4"/>
    <mergeCell ref="E3:E4"/>
    <mergeCell ref="F3:F4"/>
    <mergeCell ref="G3:G4"/>
    <mergeCell ref="H3:H4"/>
    <mergeCell ref="O3:O4"/>
    <mergeCell ref="I3:I4"/>
    <mergeCell ref="J3:J4"/>
    <mergeCell ref="P3:P4"/>
    <mergeCell ref="M3:M4"/>
    <mergeCell ref="N3:N4"/>
    <mergeCell ref="K3:K4"/>
    <mergeCell ref="L3:L4"/>
  </mergeCells>
  <phoneticPr fontId="2"/>
  <pageMargins left="0.39370078740157483" right="0.39370078740157483" top="0.78740157480314965" bottom="0.78740157480314965" header="0.51181102362204722" footer="0.51181102362204722"/>
  <pageSetup paperSize="9" scale="61" fitToHeight="0" pageOrder="overThenDown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T8"/>
  <sheetViews>
    <sheetView showGridLines="0" view="pageBreakPreview" zoomScale="90" zoomScaleNormal="100" zoomScaleSheetLayoutView="90" workbookViewId="0">
      <pane xSplit="1" ySplit="5" topLeftCell="B6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" x14ac:dyDescent="0.2"/>
  <cols>
    <col min="1" max="1" width="10.6328125" style="89" customWidth="1"/>
    <col min="2" max="2" width="7.08984375" style="80" customWidth="1"/>
    <col min="3" max="3" width="6.6328125" style="80" customWidth="1"/>
    <col min="4" max="5" width="5.6328125" style="80" customWidth="1"/>
    <col min="6" max="7" width="4.453125" style="80" customWidth="1"/>
    <col min="8" max="10" width="5.36328125" style="80" customWidth="1"/>
    <col min="11" max="11" width="4.453125" style="80" customWidth="1"/>
    <col min="12" max="12" width="5.36328125" style="80" customWidth="1"/>
    <col min="13" max="14" width="4.453125" style="80" customWidth="1"/>
    <col min="15" max="15" width="5.36328125" style="80" customWidth="1"/>
    <col min="16" max="16" width="4.453125" style="80" customWidth="1"/>
    <col min="17" max="17" width="5.36328125" style="80" customWidth="1"/>
    <col min="18" max="18" width="5.6328125" style="80" customWidth="1"/>
    <col min="19" max="21" width="4.453125" style="80" customWidth="1"/>
    <col min="22" max="22" width="5.36328125" style="80" customWidth="1"/>
    <col min="23" max="23" width="4.453125" style="80" customWidth="1"/>
    <col min="24" max="25" width="5.36328125" style="80" customWidth="1"/>
    <col min="26" max="26" width="4.453125" style="80" customWidth="1"/>
    <col min="27" max="27" width="5.7265625" style="80" customWidth="1"/>
    <col min="28" max="28" width="5.6328125" style="80" customWidth="1"/>
    <col min="29" max="29" width="4.453125" style="80" customWidth="1"/>
    <col min="30" max="31" width="5.36328125" style="80" customWidth="1"/>
    <col min="32" max="33" width="6.6328125" style="80" customWidth="1"/>
    <col min="34" max="34" width="5.6328125" style="80" customWidth="1"/>
    <col min="35" max="35" width="5.36328125" style="80" customWidth="1"/>
    <col min="36" max="36" width="5.6328125" style="80" customWidth="1"/>
    <col min="37" max="37" width="6.6328125" style="80" customWidth="1"/>
    <col min="38" max="38" width="5.6328125" style="80" customWidth="1"/>
    <col min="39" max="39" width="5.36328125" style="80" customWidth="1"/>
    <col min="40" max="40" width="6.6328125" style="80" customWidth="1"/>
    <col min="41" max="41" width="4.453125" style="80" customWidth="1"/>
    <col min="42" max="42" width="5.36328125" style="80" customWidth="1"/>
    <col min="43" max="43" width="6.6328125" style="80" customWidth="1"/>
    <col min="44" max="45" width="5.08984375" style="80" customWidth="1"/>
    <col min="46" max="46" width="5.6328125" style="80" customWidth="1"/>
    <col min="47" max="16384" width="9" style="80"/>
  </cols>
  <sheetData>
    <row r="1" spans="1:46" s="84" customFormat="1" ht="15" customHeight="1" x14ac:dyDescent="0.2">
      <c r="A1" s="91" t="s">
        <v>327</v>
      </c>
      <c r="B1" s="91"/>
      <c r="C1" s="91"/>
      <c r="D1" s="91"/>
      <c r="E1" s="91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98" t="s">
        <v>358</v>
      </c>
      <c r="AR1" s="198"/>
      <c r="AS1" s="198"/>
      <c r="AT1" s="198"/>
    </row>
    <row r="2" spans="1:46" s="84" customFormat="1" ht="25.5" customHeight="1" x14ac:dyDescent="0.2">
      <c r="A2" s="136"/>
      <c r="B2" s="205" t="s">
        <v>210</v>
      </c>
      <c r="C2" s="153" t="s">
        <v>211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5"/>
      <c r="AL2" s="153" t="s">
        <v>212</v>
      </c>
      <c r="AM2" s="154"/>
      <c r="AN2" s="154"/>
      <c r="AO2" s="154"/>
      <c r="AP2" s="154"/>
      <c r="AQ2" s="155"/>
      <c r="AR2" s="208" t="s">
        <v>356</v>
      </c>
      <c r="AS2" s="209"/>
      <c r="AT2" s="210"/>
    </row>
    <row r="3" spans="1:46" s="84" customFormat="1" ht="15" customHeight="1" x14ac:dyDescent="0.2">
      <c r="A3" s="141"/>
      <c r="B3" s="206"/>
      <c r="C3" s="200" t="s">
        <v>213</v>
      </c>
      <c r="D3" s="200" t="s">
        <v>214</v>
      </c>
      <c r="E3" s="200" t="s">
        <v>302</v>
      </c>
      <c r="F3" s="200" t="s">
        <v>303</v>
      </c>
      <c r="G3" s="200" t="s">
        <v>304</v>
      </c>
      <c r="H3" s="200" t="s">
        <v>305</v>
      </c>
      <c r="I3" s="200" t="s">
        <v>306</v>
      </c>
      <c r="J3" s="200" t="s">
        <v>307</v>
      </c>
      <c r="K3" s="200" t="s">
        <v>308</v>
      </c>
      <c r="L3" s="200" t="s">
        <v>309</v>
      </c>
      <c r="M3" s="200" t="s">
        <v>310</v>
      </c>
      <c r="N3" s="200" t="s">
        <v>311</v>
      </c>
      <c r="O3" s="200" t="s">
        <v>312</v>
      </c>
      <c r="P3" s="200" t="s">
        <v>313</v>
      </c>
      <c r="Q3" s="200" t="s">
        <v>314</v>
      </c>
      <c r="R3" s="200" t="s">
        <v>215</v>
      </c>
      <c r="S3" s="200" t="s">
        <v>216</v>
      </c>
      <c r="T3" s="200" t="s">
        <v>315</v>
      </c>
      <c r="U3" s="200" t="s">
        <v>316</v>
      </c>
      <c r="V3" s="200" t="s">
        <v>217</v>
      </c>
      <c r="W3" s="200" t="s">
        <v>317</v>
      </c>
      <c r="X3" s="200" t="s">
        <v>218</v>
      </c>
      <c r="Y3" s="200" t="s">
        <v>318</v>
      </c>
      <c r="Z3" s="200" t="s">
        <v>219</v>
      </c>
      <c r="AA3" s="200" t="s">
        <v>319</v>
      </c>
      <c r="AB3" s="200" t="s">
        <v>320</v>
      </c>
      <c r="AC3" s="202" t="s">
        <v>355</v>
      </c>
      <c r="AD3" s="200" t="s">
        <v>321</v>
      </c>
      <c r="AE3" s="200" t="s">
        <v>220</v>
      </c>
      <c r="AF3" s="200" t="s">
        <v>221</v>
      </c>
      <c r="AG3" s="200" t="s">
        <v>222</v>
      </c>
      <c r="AH3" s="200" t="s">
        <v>223</v>
      </c>
      <c r="AI3" s="200" t="s">
        <v>224</v>
      </c>
      <c r="AJ3" s="200" t="s">
        <v>225</v>
      </c>
      <c r="AK3" s="203" t="s">
        <v>322</v>
      </c>
      <c r="AL3" s="148" t="s">
        <v>323</v>
      </c>
      <c r="AM3" s="149"/>
      <c r="AN3" s="200" t="s">
        <v>226</v>
      </c>
      <c r="AO3" s="200" t="s">
        <v>227</v>
      </c>
      <c r="AP3" s="200" t="s">
        <v>228</v>
      </c>
      <c r="AQ3" s="203" t="s">
        <v>324</v>
      </c>
      <c r="AR3" s="200" t="s">
        <v>231</v>
      </c>
      <c r="AS3" s="200" t="s">
        <v>0</v>
      </c>
      <c r="AT3" s="203" t="s">
        <v>324</v>
      </c>
    </row>
    <row r="4" spans="1:46" s="84" customFormat="1" ht="111" customHeight="1" x14ac:dyDescent="0.2">
      <c r="A4" s="141"/>
      <c r="B4" s="207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11"/>
      <c r="AF4" s="201"/>
      <c r="AG4" s="201"/>
      <c r="AH4" s="201"/>
      <c r="AI4" s="201"/>
      <c r="AJ4" s="201"/>
      <c r="AK4" s="204"/>
      <c r="AL4" s="150" t="s">
        <v>229</v>
      </c>
      <c r="AM4" s="151" t="s">
        <v>230</v>
      </c>
      <c r="AN4" s="201"/>
      <c r="AO4" s="201"/>
      <c r="AP4" s="201"/>
      <c r="AQ4" s="204"/>
      <c r="AR4" s="201"/>
      <c r="AS4" s="201"/>
      <c r="AT4" s="204"/>
    </row>
    <row r="5" spans="1:46" s="134" customFormat="1" ht="16.5" customHeight="1" x14ac:dyDescent="0.2">
      <c r="A5" s="111" t="s">
        <v>178</v>
      </c>
      <c r="B5" s="95">
        <f>AK5+AQ5+AT5</f>
        <v>123339</v>
      </c>
      <c r="C5" s="133">
        <f>20189+236+12473+3857</f>
        <v>36755</v>
      </c>
      <c r="D5" s="133">
        <f>612+933+325+1052</f>
        <v>2922</v>
      </c>
      <c r="E5" s="133">
        <f>3426+11+1610+292</f>
        <v>5339</v>
      </c>
      <c r="F5" s="133">
        <f>92+2+10</f>
        <v>104</v>
      </c>
      <c r="G5" s="133">
        <f>9+4</f>
        <v>13</v>
      </c>
      <c r="H5" s="133">
        <f>310+58</f>
        <v>368</v>
      </c>
      <c r="I5" s="133">
        <f>130+28</f>
        <v>158</v>
      </c>
      <c r="J5" s="133">
        <f>167+17</f>
        <v>184</v>
      </c>
      <c r="K5" s="133">
        <f>21+8</f>
        <v>29</v>
      </c>
      <c r="L5" s="133">
        <f>157+58</f>
        <v>215</v>
      </c>
      <c r="M5" s="133">
        <f>79+20</f>
        <v>99</v>
      </c>
      <c r="N5" s="133">
        <f>46+10</f>
        <v>56</v>
      </c>
      <c r="O5" s="133">
        <f>211+65</f>
        <v>276</v>
      </c>
      <c r="P5" s="133">
        <f>28+5</f>
        <v>33</v>
      </c>
      <c r="Q5" s="133">
        <f>294+90</f>
        <v>384</v>
      </c>
      <c r="R5" s="133">
        <f>2007+702</f>
        <v>2709</v>
      </c>
      <c r="S5" s="133">
        <f>45+14</f>
        <v>59</v>
      </c>
      <c r="T5" s="133">
        <f>31+28</f>
        <v>59</v>
      </c>
      <c r="U5" s="133">
        <v>2</v>
      </c>
      <c r="V5" s="133">
        <f>157+74</f>
        <v>231</v>
      </c>
      <c r="W5" s="133">
        <v>4</v>
      </c>
      <c r="X5" s="133">
        <f>426+110</f>
        <v>536</v>
      </c>
      <c r="Y5" s="133">
        <f>288+77</f>
        <v>365</v>
      </c>
      <c r="Z5" s="133">
        <f>3+4</f>
        <v>7</v>
      </c>
      <c r="AA5" s="133">
        <f>4079+204+4046+138</f>
        <v>8467</v>
      </c>
      <c r="AB5" s="133">
        <v>2</v>
      </c>
      <c r="AC5" s="133">
        <f>7+11</f>
        <v>18</v>
      </c>
      <c r="AD5" s="133">
        <f>943+195</f>
        <v>1138</v>
      </c>
      <c r="AE5" s="133">
        <f>265+104</f>
        <v>369</v>
      </c>
      <c r="AF5" s="133">
        <f>1307+2531+1178+7524</f>
        <v>12540</v>
      </c>
      <c r="AG5" s="133">
        <f>2418+1986+9947+1390</f>
        <v>15741</v>
      </c>
      <c r="AH5" s="133">
        <f>119+1203</f>
        <v>1322</v>
      </c>
      <c r="AI5" s="133">
        <f>190+168</f>
        <v>358</v>
      </c>
      <c r="AJ5" s="133">
        <f>1629+385</f>
        <v>2014</v>
      </c>
      <c r="AK5" s="95">
        <f>SUM(C5:AJ5)</f>
        <v>92876</v>
      </c>
      <c r="AL5" s="95">
        <v>3148</v>
      </c>
      <c r="AM5" s="95">
        <v>696</v>
      </c>
      <c r="AN5" s="95">
        <v>21167</v>
      </c>
      <c r="AO5" s="95">
        <v>14</v>
      </c>
      <c r="AP5" s="95">
        <v>277</v>
      </c>
      <c r="AQ5" s="95">
        <f>SUM(AL5:AP5)</f>
        <v>25302</v>
      </c>
      <c r="AR5" s="133">
        <f>1275+789</f>
        <v>2064</v>
      </c>
      <c r="AS5" s="133">
        <f>820+2277</f>
        <v>3097</v>
      </c>
      <c r="AT5" s="95">
        <f>SUM(AR5:AS5)</f>
        <v>5161</v>
      </c>
    </row>
    <row r="6" spans="1:46" s="135" customFormat="1" ht="16.5" customHeight="1" x14ac:dyDescent="0.2">
      <c r="A6" s="132" t="s">
        <v>334</v>
      </c>
      <c r="B6" s="161">
        <f>IF(SUM(AK6,AQ6,AT6)=0,"-",SUM(AK6,AQ6,AT6))</f>
        <v>9188</v>
      </c>
      <c r="C6" s="161">
        <v>4023</v>
      </c>
      <c r="D6" s="161">
        <v>382</v>
      </c>
      <c r="E6" s="161">
        <v>510</v>
      </c>
      <c r="F6" s="161">
        <v>3</v>
      </c>
      <c r="G6" s="161" t="s">
        <v>360</v>
      </c>
      <c r="H6" s="161">
        <v>20</v>
      </c>
      <c r="I6" s="161">
        <v>15</v>
      </c>
      <c r="J6" s="161">
        <v>31</v>
      </c>
      <c r="K6" s="161">
        <v>4</v>
      </c>
      <c r="L6" s="161">
        <v>27</v>
      </c>
      <c r="M6" s="161">
        <v>4</v>
      </c>
      <c r="N6" s="161">
        <v>12</v>
      </c>
      <c r="O6" s="161">
        <v>19</v>
      </c>
      <c r="P6" s="161">
        <v>8</v>
      </c>
      <c r="Q6" s="161">
        <v>52</v>
      </c>
      <c r="R6" s="161">
        <v>160</v>
      </c>
      <c r="S6" s="161">
        <v>6</v>
      </c>
      <c r="T6" s="161">
        <v>9</v>
      </c>
      <c r="U6" s="161">
        <v>1</v>
      </c>
      <c r="V6" s="161">
        <v>31</v>
      </c>
      <c r="W6" s="161">
        <v>1</v>
      </c>
      <c r="X6" s="161">
        <v>90</v>
      </c>
      <c r="Y6" s="161">
        <v>45</v>
      </c>
      <c r="Z6" s="161">
        <v>1</v>
      </c>
      <c r="AA6" s="161">
        <v>591</v>
      </c>
      <c r="AB6" s="161" t="s">
        <v>360</v>
      </c>
      <c r="AC6" s="161">
        <v>1</v>
      </c>
      <c r="AD6" s="161">
        <v>106</v>
      </c>
      <c r="AE6" s="161">
        <v>36</v>
      </c>
      <c r="AF6" s="161">
        <v>573</v>
      </c>
      <c r="AG6" s="161">
        <v>489</v>
      </c>
      <c r="AH6" s="161">
        <v>3</v>
      </c>
      <c r="AI6" s="161">
        <v>3</v>
      </c>
      <c r="AJ6" s="161">
        <v>137</v>
      </c>
      <c r="AK6" s="161">
        <f>IF(SUM(C6:AJ6)=0,"-",SUM(C6:AJ6))</f>
        <v>7393</v>
      </c>
      <c r="AL6" s="161">
        <v>81</v>
      </c>
      <c r="AM6" s="161">
        <v>89</v>
      </c>
      <c r="AN6" s="161">
        <v>1091</v>
      </c>
      <c r="AO6" s="161">
        <v>4</v>
      </c>
      <c r="AP6" s="161" t="s">
        <v>360</v>
      </c>
      <c r="AQ6" s="161">
        <f>IF(SUM(AL6:AP6)=0,"-",SUM(AL6:AP6))</f>
        <v>1265</v>
      </c>
      <c r="AR6" s="161">
        <v>342</v>
      </c>
      <c r="AS6" s="161">
        <v>188</v>
      </c>
      <c r="AT6" s="161">
        <f>IF(SUM(AR6:AS6)=0,"-",SUM(AR6:AS6))</f>
        <v>530</v>
      </c>
    </row>
    <row r="7" spans="1:46" s="85" customFormat="1" ht="15" customHeight="1" x14ac:dyDescent="0.2">
      <c r="A7" s="113" t="s">
        <v>325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46" x14ac:dyDescent="0.2">
      <c r="A8" s="8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</sheetData>
  <customSheetViews>
    <customSheetView guid="{56D0106B-CB90-4499-A8AC-183481DC4CD8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1"/>
      <headerFooter alignWithMargins="0"/>
    </customSheetView>
    <customSheetView guid="{293DF52C-1200-42BF-A78D-BB2AAB878329}" showPageBreaks="1" showGridLines="0" fitToPage="1" printArea="1" view="pageBreakPreview" showRuler="0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2"/>
      <headerFooter alignWithMargins="0"/>
    </customSheetView>
    <customSheetView guid="{81642AB8-0225-4BC4-B7AE-9E8C6C06FBF4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3"/>
      <headerFooter alignWithMargins="0"/>
    </customSheetView>
  </customSheetViews>
  <mergeCells count="45"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  <mergeCell ref="G3:G4"/>
    <mergeCell ref="J3:J4"/>
    <mergeCell ref="K3:K4"/>
    <mergeCell ref="H3:H4"/>
    <mergeCell ref="I3:I4"/>
    <mergeCell ref="O3:O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L3:L4"/>
    <mergeCell ref="M3:M4"/>
    <mergeCell ref="N3:N4"/>
    <mergeCell ref="R3:R4"/>
    <mergeCell ref="S3:S4"/>
    <mergeCell ref="AH3:AH4"/>
    <mergeCell ref="T3:T4"/>
    <mergeCell ref="U3:U4"/>
    <mergeCell ref="AF3:AF4"/>
    <mergeCell ref="Z3:Z4"/>
    <mergeCell ref="AA3:AA4"/>
    <mergeCell ref="V3:V4"/>
    <mergeCell ref="AC3:AC4"/>
    <mergeCell ref="AD3:AD4"/>
    <mergeCell ref="AE3:AE4"/>
    <mergeCell ref="W3:W4"/>
    <mergeCell ref="X3:X4"/>
    <mergeCell ref="Y3:Y4"/>
    <mergeCell ref="AB3:AB4"/>
  </mergeCells>
  <phoneticPr fontId="2"/>
  <pageMargins left="0.39370078740157483" right="0.39370078740157483" top="0.78740157480314965" bottom="0.78740157480314965" header="0.51181102362204722" footer="0.51181102362204722"/>
  <pageSetup paperSize="9" scale="56" fitToHeight="0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A49"/>
  <sheetViews>
    <sheetView showGridLines="0" tabSelected="1" view="pageBreakPreview" zoomScale="80" zoomScaleNormal="25" zoomScaleSheetLayoutView="80" workbookViewId="0">
      <pane xSplit="3" ySplit="4" topLeftCell="D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" x14ac:dyDescent="0.2"/>
  <cols>
    <col min="1" max="1" width="10.6328125" style="88" customWidth="1"/>
    <col min="2" max="2" width="7.26953125" style="81" customWidth="1"/>
    <col min="3" max="3" width="13.08984375" style="81" customWidth="1"/>
    <col min="4" max="4" width="5.453125" style="81" customWidth="1"/>
    <col min="5" max="7" width="4.6328125" style="81" customWidth="1"/>
    <col min="8" max="8" width="5.453125" style="81" customWidth="1"/>
    <col min="9" max="9" width="4.6328125" style="81" customWidth="1"/>
    <col min="10" max="11" width="5.453125" style="81" customWidth="1"/>
    <col min="12" max="13" width="6.6328125" style="81" customWidth="1"/>
    <col min="14" max="14" width="4.6328125" style="81" customWidth="1"/>
    <col min="15" max="15" width="5.453125" style="81" customWidth="1"/>
    <col min="16" max="19" width="4.6328125" style="81" customWidth="1"/>
    <col min="20" max="20" width="5.453125" style="81" customWidth="1"/>
    <col min="21" max="23" width="4.26953125" style="81" customWidth="1"/>
    <col min="24" max="24" width="3.7265625" style="81" customWidth="1"/>
    <col min="25" max="25" width="4.6328125" style="81" customWidth="1"/>
    <col min="26" max="29" width="4.26953125" style="81" customWidth="1"/>
    <col min="30" max="30" width="3.90625" style="81" customWidth="1"/>
    <col min="31" max="32" width="4.26953125" style="81" customWidth="1"/>
    <col min="33" max="36" width="4.6328125" style="81" customWidth="1"/>
    <col min="37" max="37" width="3.7265625" style="81" customWidth="1"/>
    <col min="38" max="38" width="4.6328125" style="81" customWidth="1"/>
    <col min="39" max="39" width="3.26953125" style="81" customWidth="1"/>
    <col min="40" max="41" width="4.26953125" style="81" customWidth="1"/>
    <col min="42" max="42" width="3.26953125" style="81" customWidth="1"/>
    <col min="43" max="43" width="4.26953125" style="81" customWidth="1"/>
    <col min="44" max="44" width="6.6328125" style="81" customWidth="1"/>
    <col min="45" max="45" width="5.453125" style="81" customWidth="1"/>
    <col min="46" max="46" width="4.6328125" style="81" customWidth="1"/>
    <col min="47" max="47" width="5.453125" style="81" customWidth="1"/>
    <col min="48" max="48" width="8" style="81" customWidth="1"/>
    <col min="49" max="16384" width="9" style="81"/>
  </cols>
  <sheetData>
    <row r="1" spans="1:53" s="82" customFormat="1" x14ac:dyDescent="0.2">
      <c r="A1" s="91" t="s">
        <v>328</v>
      </c>
      <c r="B1" s="171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72"/>
      <c r="AU1" s="172"/>
      <c r="AV1" s="173" t="s">
        <v>357</v>
      </c>
      <c r="AW1" s="105"/>
      <c r="AX1" s="105"/>
      <c r="AY1" s="105"/>
      <c r="AZ1" s="105"/>
      <c r="BA1" s="105"/>
    </row>
    <row r="2" spans="1:53" s="82" customFormat="1" ht="27" customHeight="1" x14ac:dyDescent="0.2">
      <c r="A2" s="162"/>
      <c r="B2" s="163"/>
      <c r="C2" s="163"/>
      <c r="D2" s="212" t="s">
        <v>232</v>
      </c>
      <c r="E2" s="213" t="s">
        <v>285</v>
      </c>
      <c r="F2" s="214"/>
      <c r="G2" s="214"/>
      <c r="H2" s="215"/>
      <c r="I2" s="216" t="s">
        <v>233</v>
      </c>
      <c r="J2" s="219" t="s">
        <v>332</v>
      </c>
      <c r="K2" s="219" t="s">
        <v>286</v>
      </c>
      <c r="L2" s="232" t="s">
        <v>287</v>
      </c>
      <c r="M2" s="212" t="s">
        <v>288</v>
      </c>
      <c r="N2" s="212" t="s">
        <v>234</v>
      </c>
      <c r="O2" s="212" t="s">
        <v>235</v>
      </c>
      <c r="P2" s="228" t="s">
        <v>236</v>
      </c>
      <c r="Q2" s="238" t="s">
        <v>237</v>
      </c>
      <c r="R2" s="228" t="s">
        <v>238</v>
      </c>
      <c r="S2" s="238" t="s">
        <v>239</v>
      </c>
      <c r="T2" s="225" t="s">
        <v>240</v>
      </c>
      <c r="U2" s="243" t="s">
        <v>241</v>
      </c>
      <c r="V2" s="246" t="s">
        <v>242</v>
      </c>
      <c r="W2" s="212" t="s">
        <v>243</v>
      </c>
      <c r="X2" s="252" t="s">
        <v>244</v>
      </c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4"/>
      <c r="AR2" s="249" t="s">
        <v>245</v>
      </c>
      <c r="AS2" s="250"/>
      <c r="AT2" s="250"/>
      <c r="AU2" s="251"/>
      <c r="AV2" s="221" t="s">
        <v>1</v>
      </c>
      <c r="AW2" s="103"/>
      <c r="AX2" s="105"/>
      <c r="AY2" s="105"/>
      <c r="AZ2" s="105"/>
      <c r="BA2" s="105"/>
    </row>
    <row r="3" spans="1:53" s="82" customFormat="1" ht="27" customHeight="1" x14ac:dyDescent="0.2">
      <c r="A3" s="164"/>
      <c r="B3" s="103"/>
      <c r="C3" s="103"/>
      <c r="D3" s="201"/>
      <c r="E3" s="200" t="s">
        <v>289</v>
      </c>
      <c r="F3" s="200" t="s">
        <v>246</v>
      </c>
      <c r="G3" s="200" t="s">
        <v>247</v>
      </c>
      <c r="H3" s="200" t="s">
        <v>209</v>
      </c>
      <c r="I3" s="217"/>
      <c r="J3" s="194"/>
      <c r="K3" s="194"/>
      <c r="L3" s="233"/>
      <c r="M3" s="201"/>
      <c r="N3" s="201"/>
      <c r="O3" s="201"/>
      <c r="P3" s="229"/>
      <c r="Q3" s="239"/>
      <c r="R3" s="229"/>
      <c r="S3" s="239"/>
      <c r="T3" s="226"/>
      <c r="U3" s="244"/>
      <c r="V3" s="247"/>
      <c r="W3" s="201"/>
      <c r="X3" s="235" t="s">
        <v>329</v>
      </c>
      <c r="Y3" s="236"/>
      <c r="Z3" s="236"/>
      <c r="AA3" s="236"/>
      <c r="AB3" s="236"/>
      <c r="AC3" s="236"/>
      <c r="AD3" s="237"/>
      <c r="AE3" s="255" t="s">
        <v>248</v>
      </c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56" t="s">
        <v>249</v>
      </c>
      <c r="AQ3" s="200" t="s">
        <v>245</v>
      </c>
      <c r="AR3" s="212" t="s">
        <v>250</v>
      </c>
      <c r="AS3" s="212" t="s">
        <v>251</v>
      </c>
      <c r="AT3" s="212" t="s">
        <v>252</v>
      </c>
      <c r="AU3" s="228" t="s">
        <v>290</v>
      </c>
      <c r="AV3" s="222"/>
      <c r="AW3" s="103"/>
      <c r="AX3" s="105"/>
      <c r="AY3" s="105"/>
      <c r="AZ3" s="105"/>
      <c r="BA3" s="105"/>
    </row>
    <row r="4" spans="1:53" s="167" customFormat="1" ht="114" customHeight="1" x14ac:dyDescent="0.2">
      <c r="A4" s="165"/>
      <c r="B4" s="166"/>
      <c r="C4" s="166"/>
      <c r="D4" s="201"/>
      <c r="E4" s="224"/>
      <c r="F4" s="224"/>
      <c r="G4" s="224"/>
      <c r="H4" s="224"/>
      <c r="I4" s="218"/>
      <c r="J4" s="220"/>
      <c r="K4" s="220"/>
      <c r="L4" s="234"/>
      <c r="M4" s="241"/>
      <c r="N4" s="241"/>
      <c r="O4" s="241"/>
      <c r="P4" s="230"/>
      <c r="Q4" s="240"/>
      <c r="R4" s="230"/>
      <c r="S4" s="240"/>
      <c r="T4" s="227"/>
      <c r="U4" s="245"/>
      <c r="V4" s="248"/>
      <c r="W4" s="241"/>
      <c r="X4" s="150" t="s">
        <v>253</v>
      </c>
      <c r="Y4" s="150" t="s">
        <v>254</v>
      </c>
      <c r="Z4" s="150" t="s">
        <v>255</v>
      </c>
      <c r="AA4" s="150" t="s">
        <v>256</v>
      </c>
      <c r="AB4" s="150" t="s">
        <v>257</v>
      </c>
      <c r="AC4" s="150" t="s">
        <v>258</v>
      </c>
      <c r="AD4" s="150" t="s">
        <v>291</v>
      </c>
      <c r="AE4" s="150" t="s">
        <v>292</v>
      </c>
      <c r="AF4" s="150" t="s">
        <v>293</v>
      </c>
      <c r="AG4" s="150" t="s">
        <v>294</v>
      </c>
      <c r="AH4" s="146" t="s">
        <v>295</v>
      </c>
      <c r="AI4" s="150" t="s">
        <v>259</v>
      </c>
      <c r="AJ4" s="150" t="s">
        <v>260</v>
      </c>
      <c r="AK4" s="150" t="s">
        <v>261</v>
      </c>
      <c r="AL4" s="150" t="s">
        <v>262</v>
      </c>
      <c r="AM4" s="150" t="s">
        <v>296</v>
      </c>
      <c r="AN4" s="150" t="s">
        <v>263</v>
      </c>
      <c r="AO4" s="150" t="s">
        <v>0</v>
      </c>
      <c r="AP4" s="257"/>
      <c r="AQ4" s="231"/>
      <c r="AR4" s="258"/>
      <c r="AS4" s="258"/>
      <c r="AT4" s="231"/>
      <c r="AU4" s="242"/>
      <c r="AV4" s="223"/>
      <c r="AW4" s="166"/>
    </row>
    <row r="5" spans="1:53" s="168" customFormat="1" ht="15" customHeight="1" x14ac:dyDescent="0.2">
      <c r="A5" s="94"/>
      <c r="B5" s="260" t="s">
        <v>264</v>
      </c>
      <c r="C5" s="261"/>
      <c r="D5" s="95">
        <v>316</v>
      </c>
      <c r="E5" s="96">
        <v>37</v>
      </c>
      <c r="F5" s="115">
        <v>38</v>
      </c>
      <c r="G5" s="115">
        <v>10</v>
      </c>
      <c r="H5" s="115">
        <v>86</v>
      </c>
      <c r="I5" s="115">
        <v>101</v>
      </c>
      <c r="J5" s="115">
        <v>644</v>
      </c>
      <c r="K5" s="115">
        <v>117</v>
      </c>
      <c r="L5" s="115">
        <v>350</v>
      </c>
      <c r="M5" s="115">
        <v>186</v>
      </c>
      <c r="N5" s="115">
        <v>1</v>
      </c>
      <c r="O5" s="115">
        <v>78</v>
      </c>
      <c r="P5" s="97">
        <v>31</v>
      </c>
      <c r="Q5" s="98">
        <v>6</v>
      </c>
      <c r="R5" s="97">
        <v>140</v>
      </c>
      <c r="S5" s="115">
        <v>6</v>
      </c>
      <c r="T5" s="115">
        <v>340</v>
      </c>
      <c r="U5" s="115" t="s">
        <v>359</v>
      </c>
      <c r="V5" s="115" t="s">
        <v>359</v>
      </c>
      <c r="W5" s="115" t="s">
        <v>359</v>
      </c>
      <c r="X5" s="115" t="s">
        <v>359</v>
      </c>
      <c r="Y5" s="115">
        <v>55</v>
      </c>
      <c r="Z5" s="115">
        <v>4</v>
      </c>
      <c r="AA5" s="115">
        <v>2</v>
      </c>
      <c r="AB5" s="115">
        <v>2</v>
      </c>
      <c r="AC5" s="115">
        <v>2</v>
      </c>
      <c r="AD5" s="115" t="s">
        <v>359</v>
      </c>
      <c r="AE5" s="115">
        <v>3</v>
      </c>
      <c r="AF5" s="115">
        <v>6</v>
      </c>
      <c r="AG5" s="115">
        <v>92</v>
      </c>
      <c r="AH5" s="115">
        <v>152</v>
      </c>
      <c r="AI5" s="115">
        <v>24</v>
      </c>
      <c r="AJ5" s="115">
        <v>14</v>
      </c>
      <c r="AK5" s="115" t="s">
        <v>359</v>
      </c>
      <c r="AL5" s="115" t="s">
        <v>359</v>
      </c>
      <c r="AM5" s="115" t="s">
        <v>359</v>
      </c>
      <c r="AN5" s="115" t="s">
        <v>359</v>
      </c>
      <c r="AO5" s="115" t="s">
        <v>359</v>
      </c>
      <c r="AP5" s="115" t="s">
        <v>359</v>
      </c>
      <c r="AQ5" s="115" t="s">
        <v>359</v>
      </c>
      <c r="AR5" s="115">
        <v>40</v>
      </c>
      <c r="AS5" s="115">
        <v>32</v>
      </c>
      <c r="AT5" s="115">
        <v>18</v>
      </c>
      <c r="AU5" s="115">
        <v>1</v>
      </c>
      <c r="AV5" s="97">
        <f t="shared" ref="AV5:AV14" si="0">IF(SUM(D5:AU5)=0,"-",SUM(D5:AU5))</f>
        <v>2934</v>
      </c>
      <c r="AW5" s="156"/>
    </row>
    <row r="6" spans="1:53" s="168" customFormat="1" ht="15" customHeight="1" x14ac:dyDescent="0.2">
      <c r="A6" s="94"/>
      <c r="B6" s="99" t="s">
        <v>265</v>
      </c>
      <c r="C6" s="100" t="s">
        <v>266</v>
      </c>
      <c r="D6" s="95">
        <v>1229</v>
      </c>
      <c r="E6" s="96">
        <v>121</v>
      </c>
      <c r="F6" s="115">
        <v>179</v>
      </c>
      <c r="G6" s="115">
        <v>8</v>
      </c>
      <c r="H6" s="115">
        <v>255</v>
      </c>
      <c r="I6" s="115">
        <v>290</v>
      </c>
      <c r="J6" s="115">
        <v>363</v>
      </c>
      <c r="K6" s="115">
        <v>279</v>
      </c>
      <c r="L6" s="115">
        <v>259</v>
      </c>
      <c r="M6" s="115">
        <v>818</v>
      </c>
      <c r="N6" s="115">
        <v>2</v>
      </c>
      <c r="O6" s="115">
        <v>94</v>
      </c>
      <c r="P6" s="115" t="s">
        <v>359</v>
      </c>
      <c r="Q6" s="98">
        <v>16</v>
      </c>
      <c r="R6" s="97">
        <v>140</v>
      </c>
      <c r="S6" s="115" t="s">
        <v>359</v>
      </c>
      <c r="T6" s="115">
        <v>1764</v>
      </c>
      <c r="U6" s="115" t="s">
        <v>359</v>
      </c>
      <c r="V6" s="115" t="s">
        <v>359</v>
      </c>
      <c r="W6" s="115" t="s">
        <v>359</v>
      </c>
      <c r="X6" s="115" t="s">
        <v>359</v>
      </c>
      <c r="Y6" s="115">
        <v>117</v>
      </c>
      <c r="Z6" s="115">
        <v>8</v>
      </c>
      <c r="AA6" s="115">
        <v>5</v>
      </c>
      <c r="AB6" s="115">
        <v>5</v>
      </c>
      <c r="AC6" s="115">
        <v>4</v>
      </c>
      <c r="AD6" s="115" t="s">
        <v>359</v>
      </c>
      <c r="AE6" s="115">
        <v>6</v>
      </c>
      <c r="AF6" s="115">
        <v>8</v>
      </c>
      <c r="AG6" s="115">
        <v>91</v>
      </c>
      <c r="AH6" s="115">
        <v>440</v>
      </c>
      <c r="AI6" s="115">
        <v>48</v>
      </c>
      <c r="AJ6" s="115">
        <v>28</v>
      </c>
      <c r="AK6" s="115" t="s">
        <v>359</v>
      </c>
      <c r="AL6" s="115" t="s">
        <v>359</v>
      </c>
      <c r="AM6" s="115" t="s">
        <v>359</v>
      </c>
      <c r="AN6" s="115" t="s">
        <v>359</v>
      </c>
      <c r="AO6" s="115" t="s">
        <v>359</v>
      </c>
      <c r="AP6" s="115" t="s">
        <v>359</v>
      </c>
      <c r="AQ6" s="115" t="s">
        <v>359</v>
      </c>
      <c r="AR6" s="115" t="s">
        <v>359</v>
      </c>
      <c r="AS6" s="115" t="s">
        <v>359</v>
      </c>
      <c r="AT6" s="115" t="s">
        <v>359</v>
      </c>
      <c r="AU6" s="115" t="s">
        <v>359</v>
      </c>
      <c r="AV6" s="97">
        <f t="shared" si="0"/>
        <v>6577</v>
      </c>
      <c r="AW6" s="156"/>
    </row>
    <row r="7" spans="1:53" s="168" customFormat="1" ht="15" customHeight="1" x14ac:dyDescent="0.2">
      <c r="A7" s="94" t="s">
        <v>178</v>
      </c>
      <c r="B7" s="101"/>
      <c r="C7" s="100" t="s">
        <v>267</v>
      </c>
      <c r="D7" s="115" t="s">
        <v>359</v>
      </c>
      <c r="E7" s="115" t="s">
        <v>359</v>
      </c>
      <c r="F7" s="115" t="s">
        <v>359</v>
      </c>
      <c r="G7" s="115" t="s">
        <v>359</v>
      </c>
      <c r="H7" s="115" t="s">
        <v>359</v>
      </c>
      <c r="I7" s="115">
        <v>1</v>
      </c>
      <c r="J7" s="115" t="s">
        <v>359</v>
      </c>
      <c r="K7" s="115" t="s">
        <v>359</v>
      </c>
      <c r="L7" s="115" t="s">
        <v>359</v>
      </c>
      <c r="M7" s="115" t="s">
        <v>359</v>
      </c>
      <c r="N7" s="115" t="s">
        <v>359</v>
      </c>
      <c r="O7" s="115" t="s">
        <v>359</v>
      </c>
      <c r="P7" s="115" t="s">
        <v>359</v>
      </c>
      <c r="Q7" s="115" t="s">
        <v>359</v>
      </c>
      <c r="R7" s="115" t="s">
        <v>359</v>
      </c>
      <c r="S7" s="115" t="s">
        <v>359</v>
      </c>
      <c r="T7" s="115" t="s">
        <v>359</v>
      </c>
      <c r="U7" s="115" t="s">
        <v>359</v>
      </c>
      <c r="V7" s="115" t="s">
        <v>359</v>
      </c>
      <c r="W7" s="115" t="s">
        <v>359</v>
      </c>
      <c r="X7" s="115" t="s">
        <v>359</v>
      </c>
      <c r="Y7" s="115" t="s">
        <v>359</v>
      </c>
      <c r="Z7" s="115" t="s">
        <v>359</v>
      </c>
      <c r="AA7" s="115" t="s">
        <v>359</v>
      </c>
      <c r="AB7" s="115" t="s">
        <v>359</v>
      </c>
      <c r="AC7" s="115" t="s">
        <v>359</v>
      </c>
      <c r="AD7" s="115" t="s">
        <v>359</v>
      </c>
      <c r="AE7" s="115" t="s">
        <v>359</v>
      </c>
      <c r="AF7" s="115" t="s">
        <v>359</v>
      </c>
      <c r="AG7" s="115" t="s">
        <v>359</v>
      </c>
      <c r="AH7" s="115">
        <v>5</v>
      </c>
      <c r="AI7" s="115" t="s">
        <v>359</v>
      </c>
      <c r="AJ7" s="115" t="s">
        <v>359</v>
      </c>
      <c r="AK7" s="115" t="s">
        <v>359</v>
      </c>
      <c r="AL7" s="115" t="s">
        <v>359</v>
      </c>
      <c r="AM7" s="115" t="s">
        <v>359</v>
      </c>
      <c r="AN7" s="115" t="s">
        <v>359</v>
      </c>
      <c r="AO7" s="115" t="s">
        <v>359</v>
      </c>
      <c r="AP7" s="115" t="s">
        <v>359</v>
      </c>
      <c r="AQ7" s="115" t="s">
        <v>359</v>
      </c>
      <c r="AR7" s="115" t="s">
        <v>359</v>
      </c>
      <c r="AS7" s="115" t="s">
        <v>359</v>
      </c>
      <c r="AT7" s="115" t="s">
        <v>359</v>
      </c>
      <c r="AU7" s="115" t="s">
        <v>359</v>
      </c>
      <c r="AV7" s="97">
        <f t="shared" si="0"/>
        <v>6</v>
      </c>
      <c r="AW7" s="156"/>
    </row>
    <row r="8" spans="1:53" s="168" customFormat="1" ht="15" customHeight="1" x14ac:dyDescent="0.2">
      <c r="A8" s="94"/>
      <c r="B8" s="99" t="s">
        <v>268</v>
      </c>
      <c r="C8" s="100" t="s">
        <v>266</v>
      </c>
      <c r="D8" s="95">
        <v>178</v>
      </c>
      <c r="E8" s="96">
        <v>133</v>
      </c>
      <c r="F8" s="115">
        <v>482</v>
      </c>
      <c r="G8" s="115">
        <v>10</v>
      </c>
      <c r="H8" s="115">
        <v>719</v>
      </c>
      <c r="I8" s="115">
        <v>19</v>
      </c>
      <c r="J8" s="115">
        <v>6490</v>
      </c>
      <c r="K8" s="115">
        <v>579</v>
      </c>
      <c r="L8" s="115">
        <v>29520</v>
      </c>
      <c r="M8" s="115">
        <v>53</v>
      </c>
      <c r="N8" s="115" t="s">
        <v>359</v>
      </c>
      <c r="O8" s="115">
        <v>995</v>
      </c>
      <c r="P8" s="97">
        <v>79</v>
      </c>
      <c r="Q8" s="115" t="s">
        <v>359</v>
      </c>
      <c r="R8" s="97">
        <v>83</v>
      </c>
      <c r="S8" s="115">
        <v>6</v>
      </c>
      <c r="T8" s="115">
        <v>83</v>
      </c>
      <c r="U8" s="115" t="s">
        <v>359</v>
      </c>
      <c r="V8" s="115" t="s">
        <v>359</v>
      </c>
      <c r="W8" s="115" t="s">
        <v>359</v>
      </c>
      <c r="X8" s="115" t="s">
        <v>359</v>
      </c>
      <c r="Y8" s="115">
        <v>481</v>
      </c>
      <c r="Z8" s="115">
        <v>16</v>
      </c>
      <c r="AA8" s="115">
        <v>8</v>
      </c>
      <c r="AB8" s="115">
        <v>4</v>
      </c>
      <c r="AC8" s="115">
        <v>5</v>
      </c>
      <c r="AD8" s="115" t="s">
        <v>359</v>
      </c>
      <c r="AE8" s="115">
        <v>6</v>
      </c>
      <c r="AF8" s="115">
        <v>14</v>
      </c>
      <c r="AG8" s="115">
        <v>6</v>
      </c>
      <c r="AH8" s="115">
        <v>86</v>
      </c>
      <c r="AI8" s="115">
        <v>24</v>
      </c>
      <c r="AJ8" s="115" t="s">
        <v>359</v>
      </c>
      <c r="AK8" s="115" t="s">
        <v>359</v>
      </c>
      <c r="AL8" s="115" t="s">
        <v>359</v>
      </c>
      <c r="AM8" s="115" t="s">
        <v>359</v>
      </c>
      <c r="AN8" s="115" t="s">
        <v>359</v>
      </c>
      <c r="AO8" s="115" t="s">
        <v>359</v>
      </c>
      <c r="AP8" s="115" t="s">
        <v>359</v>
      </c>
      <c r="AQ8" s="115" t="s">
        <v>359</v>
      </c>
      <c r="AR8" s="115">
        <v>3078</v>
      </c>
      <c r="AS8" s="115">
        <v>3227</v>
      </c>
      <c r="AT8" s="115">
        <v>198</v>
      </c>
      <c r="AU8" s="115">
        <v>139</v>
      </c>
      <c r="AV8" s="97">
        <f t="shared" si="0"/>
        <v>46721</v>
      </c>
      <c r="AW8" s="156"/>
    </row>
    <row r="9" spans="1:53" s="168" customFormat="1" ht="15" customHeight="1" x14ac:dyDescent="0.2">
      <c r="A9" s="94"/>
      <c r="B9" s="101"/>
      <c r="C9" s="100" t="s">
        <v>267</v>
      </c>
      <c r="D9" s="116" t="s">
        <v>359</v>
      </c>
      <c r="E9" s="115" t="s">
        <v>359</v>
      </c>
      <c r="F9" s="115" t="s">
        <v>359</v>
      </c>
      <c r="G9" s="115" t="s">
        <v>359</v>
      </c>
      <c r="H9" s="115" t="s">
        <v>359</v>
      </c>
      <c r="I9" s="115" t="s">
        <v>359</v>
      </c>
      <c r="J9" s="115">
        <v>1</v>
      </c>
      <c r="K9" s="115" t="s">
        <v>359</v>
      </c>
      <c r="L9" s="115">
        <v>1</v>
      </c>
      <c r="M9" s="115" t="s">
        <v>359</v>
      </c>
      <c r="N9" s="115" t="s">
        <v>359</v>
      </c>
      <c r="O9" s="115" t="s">
        <v>359</v>
      </c>
      <c r="P9" s="115" t="s">
        <v>359</v>
      </c>
      <c r="Q9" s="115" t="s">
        <v>359</v>
      </c>
      <c r="R9" s="115" t="s">
        <v>359</v>
      </c>
      <c r="S9" s="115" t="s">
        <v>359</v>
      </c>
      <c r="T9" s="115">
        <v>1</v>
      </c>
      <c r="U9" s="115" t="s">
        <v>359</v>
      </c>
      <c r="V9" s="115" t="s">
        <v>359</v>
      </c>
      <c r="W9" s="115" t="s">
        <v>359</v>
      </c>
      <c r="X9" s="115" t="s">
        <v>359</v>
      </c>
      <c r="Y9" s="115" t="s">
        <v>359</v>
      </c>
      <c r="Z9" s="115" t="s">
        <v>359</v>
      </c>
      <c r="AA9" s="115" t="s">
        <v>359</v>
      </c>
      <c r="AB9" s="115" t="s">
        <v>359</v>
      </c>
      <c r="AC9" s="115" t="s">
        <v>359</v>
      </c>
      <c r="AD9" s="115" t="s">
        <v>359</v>
      </c>
      <c r="AE9" s="115" t="s">
        <v>359</v>
      </c>
      <c r="AF9" s="115" t="s">
        <v>359</v>
      </c>
      <c r="AG9" s="115" t="s">
        <v>359</v>
      </c>
      <c r="AH9" s="115">
        <v>1</v>
      </c>
      <c r="AI9" s="115" t="s">
        <v>359</v>
      </c>
      <c r="AJ9" s="115" t="s">
        <v>359</v>
      </c>
      <c r="AK9" s="115" t="s">
        <v>359</v>
      </c>
      <c r="AL9" s="115" t="s">
        <v>359</v>
      </c>
      <c r="AM9" s="115" t="s">
        <v>359</v>
      </c>
      <c r="AN9" s="115" t="s">
        <v>359</v>
      </c>
      <c r="AO9" s="115" t="s">
        <v>359</v>
      </c>
      <c r="AP9" s="115" t="s">
        <v>359</v>
      </c>
      <c r="AQ9" s="115" t="s">
        <v>359</v>
      </c>
      <c r="AR9" s="115" t="s">
        <v>359</v>
      </c>
      <c r="AS9" s="115" t="s">
        <v>359</v>
      </c>
      <c r="AT9" s="115" t="s">
        <v>359</v>
      </c>
      <c r="AU9" s="115" t="s">
        <v>359</v>
      </c>
      <c r="AV9" s="97">
        <f t="shared" si="0"/>
        <v>4</v>
      </c>
      <c r="AW9" s="156"/>
    </row>
    <row r="10" spans="1:53" s="169" customFormat="1" ht="15" customHeight="1" x14ac:dyDescent="0.2">
      <c r="A10" s="117"/>
      <c r="B10" s="118" t="s">
        <v>264</v>
      </c>
      <c r="C10" s="119"/>
      <c r="D10" s="120">
        <v>17</v>
      </c>
      <c r="E10" s="121" t="s">
        <v>359</v>
      </c>
      <c r="F10" s="121" t="s">
        <v>359</v>
      </c>
      <c r="G10" s="121" t="s">
        <v>359</v>
      </c>
      <c r="H10" s="121">
        <v>9</v>
      </c>
      <c r="I10" s="121">
        <v>12</v>
      </c>
      <c r="J10" s="121">
        <v>31</v>
      </c>
      <c r="K10" s="121">
        <v>13</v>
      </c>
      <c r="L10" s="121">
        <v>43</v>
      </c>
      <c r="M10" s="121">
        <v>19</v>
      </c>
      <c r="N10" s="121" t="s">
        <v>359</v>
      </c>
      <c r="O10" s="121">
        <v>5</v>
      </c>
      <c r="P10" s="122">
        <v>3</v>
      </c>
      <c r="Q10" s="123" t="s">
        <v>359</v>
      </c>
      <c r="R10" s="122" t="s">
        <v>359</v>
      </c>
      <c r="S10" s="123" t="s">
        <v>359</v>
      </c>
      <c r="T10" s="121">
        <v>33</v>
      </c>
      <c r="U10" s="121" t="s">
        <v>359</v>
      </c>
      <c r="V10" s="121" t="s">
        <v>359</v>
      </c>
      <c r="W10" s="121" t="s">
        <v>359</v>
      </c>
      <c r="X10" s="121" t="s">
        <v>359</v>
      </c>
      <c r="Y10" s="121">
        <v>7</v>
      </c>
      <c r="Z10" s="121">
        <v>4</v>
      </c>
      <c r="AA10" s="121">
        <v>1</v>
      </c>
      <c r="AB10" s="121">
        <v>1</v>
      </c>
      <c r="AC10" s="121">
        <v>2</v>
      </c>
      <c r="AD10" s="121" t="s">
        <v>359</v>
      </c>
      <c r="AE10" s="121">
        <v>3</v>
      </c>
      <c r="AF10" s="121">
        <v>1</v>
      </c>
      <c r="AG10" s="121">
        <v>13</v>
      </c>
      <c r="AH10" s="121">
        <v>14</v>
      </c>
      <c r="AI10" s="121">
        <v>5</v>
      </c>
      <c r="AJ10" s="121">
        <v>2</v>
      </c>
      <c r="AK10" s="121" t="s">
        <v>359</v>
      </c>
      <c r="AL10" s="121" t="s">
        <v>359</v>
      </c>
      <c r="AM10" s="121" t="s">
        <v>359</v>
      </c>
      <c r="AN10" s="121" t="s">
        <v>359</v>
      </c>
      <c r="AO10" s="121" t="s">
        <v>359</v>
      </c>
      <c r="AP10" s="121" t="s">
        <v>359</v>
      </c>
      <c r="AQ10" s="121" t="s">
        <v>359</v>
      </c>
      <c r="AR10" s="121">
        <v>3</v>
      </c>
      <c r="AS10" s="121">
        <v>1</v>
      </c>
      <c r="AT10" s="121">
        <v>2</v>
      </c>
      <c r="AU10" s="121" t="s">
        <v>359</v>
      </c>
      <c r="AV10" s="161">
        <f t="shared" si="0"/>
        <v>244</v>
      </c>
      <c r="AW10" s="160"/>
    </row>
    <row r="11" spans="1:53" s="169" customFormat="1" ht="15" customHeight="1" x14ac:dyDescent="0.2">
      <c r="A11" s="124"/>
      <c r="B11" s="125" t="s">
        <v>265</v>
      </c>
      <c r="C11" s="126" t="s">
        <v>266</v>
      </c>
      <c r="D11" s="121">
        <v>32</v>
      </c>
      <c r="E11" s="121" t="s">
        <v>359</v>
      </c>
      <c r="F11" s="121" t="s">
        <v>359</v>
      </c>
      <c r="G11" s="121" t="s">
        <v>359</v>
      </c>
      <c r="H11" s="121">
        <v>3</v>
      </c>
      <c r="I11" s="121">
        <v>24</v>
      </c>
      <c r="J11" s="121">
        <v>78</v>
      </c>
      <c r="K11" s="121">
        <v>21</v>
      </c>
      <c r="L11" s="121">
        <v>44</v>
      </c>
      <c r="M11" s="121">
        <v>51</v>
      </c>
      <c r="N11" s="121" t="s">
        <v>359</v>
      </c>
      <c r="O11" s="121">
        <v>5</v>
      </c>
      <c r="P11" s="122" t="s">
        <v>359</v>
      </c>
      <c r="Q11" s="123" t="s">
        <v>359</v>
      </c>
      <c r="R11" s="122" t="s">
        <v>359</v>
      </c>
      <c r="S11" s="123" t="s">
        <v>359</v>
      </c>
      <c r="T11" s="121">
        <v>94</v>
      </c>
      <c r="U11" s="121" t="s">
        <v>359</v>
      </c>
      <c r="V11" s="121" t="s">
        <v>359</v>
      </c>
      <c r="W11" s="121" t="s">
        <v>359</v>
      </c>
      <c r="X11" s="121" t="s">
        <v>359</v>
      </c>
      <c r="Y11" s="121">
        <v>12</v>
      </c>
      <c r="Z11" s="121">
        <v>8</v>
      </c>
      <c r="AA11" s="121">
        <v>2</v>
      </c>
      <c r="AB11" s="121">
        <v>2</v>
      </c>
      <c r="AC11" s="121">
        <v>4</v>
      </c>
      <c r="AD11" s="121" t="s">
        <v>359</v>
      </c>
      <c r="AE11" s="121">
        <v>6</v>
      </c>
      <c r="AF11" s="121">
        <v>1</v>
      </c>
      <c r="AG11" s="121">
        <v>13</v>
      </c>
      <c r="AH11" s="121">
        <v>28</v>
      </c>
      <c r="AI11" s="121">
        <v>10</v>
      </c>
      <c r="AJ11" s="121">
        <v>4</v>
      </c>
      <c r="AK11" s="121" t="s">
        <v>359</v>
      </c>
      <c r="AL11" s="121" t="s">
        <v>359</v>
      </c>
      <c r="AM11" s="121" t="s">
        <v>359</v>
      </c>
      <c r="AN11" s="121" t="s">
        <v>359</v>
      </c>
      <c r="AO11" s="121" t="s">
        <v>359</v>
      </c>
      <c r="AP11" s="121" t="s">
        <v>359</v>
      </c>
      <c r="AQ11" s="121" t="s">
        <v>359</v>
      </c>
      <c r="AR11" s="121" t="s">
        <v>359</v>
      </c>
      <c r="AS11" s="121" t="s">
        <v>359</v>
      </c>
      <c r="AT11" s="121" t="s">
        <v>359</v>
      </c>
      <c r="AU11" s="121" t="s">
        <v>359</v>
      </c>
      <c r="AV11" s="161">
        <f t="shared" si="0"/>
        <v>442</v>
      </c>
      <c r="AW11" s="160"/>
    </row>
    <row r="12" spans="1:53" s="169" customFormat="1" ht="15" customHeight="1" x14ac:dyDescent="0.2">
      <c r="A12" s="124" t="s">
        <v>334</v>
      </c>
      <c r="B12" s="127"/>
      <c r="C12" s="126" t="s">
        <v>267</v>
      </c>
      <c r="D12" s="121" t="s">
        <v>359</v>
      </c>
      <c r="E12" s="121" t="s">
        <v>359</v>
      </c>
      <c r="F12" s="121" t="s">
        <v>359</v>
      </c>
      <c r="G12" s="121" t="s">
        <v>359</v>
      </c>
      <c r="H12" s="121" t="s">
        <v>359</v>
      </c>
      <c r="I12" s="121" t="s">
        <v>359</v>
      </c>
      <c r="J12" s="121" t="s">
        <v>359</v>
      </c>
      <c r="K12" s="121" t="s">
        <v>359</v>
      </c>
      <c r="L12" s="121" t="s">
        <v>359</v>
      </c>
      <c r="M12" s="121" t="s">
        <v>359</v>
      </c>
      <c r="N12" s="121" t="s">
        <v>359</v>
      </c>
      <c r="O12" s="121" t="s">
        <v>359</v>
      </c>
      <c r="P12" s="122" t="s">
        <v>359</v>
      </c>
      <c r="Q12" s="123" t="s">
        <v>359</v>
      </c>
      <c r="R12" s="122" t="s">
        <v>359</v>
      </c>
      <c r="S12" s="123" t="s">
        <v>359</v>
      </c>
      <c r="T12" s="121" t="s">
        <v>359</v>
      </c>
      <c r="U12" s="121" t="s">
        <v>359</v>
      </c>
      <c r="V12" s="121" t="s">
        <v>359</v>
      </c>
      <c r="W12" s="121" t="s">
        <v>359</v>
      </c>
      <c r="X12" s="121" t="s">
        <v>359</v>
      </c>
      <c r="Y12" s="121" t="s">
        <v>359</v>
      </c>
      <c r="Z12" s="121" t="s">
        <v>359</v>
      </c>
      <c r="AA12" s="121" t="s">
        <v>359</v>
      </c>
      <c r="AB12" s="121" t="s">
        <v>359</v>
      </c>
      <c r="AC12" s="121" t="s">
        <v>359</v>
      </c>
      <c r="AD12" s="121" t="s">
        <v>359</v>
      </c>
      <c r="AE12" s="121" t="s">
        <v>359</v>
      </c>
      <c r="AF12" s="121" t="s">
        <v>359</v>
      </c>
      <c r="AG12" s="121" t="s">
        <v>359</v>
      </c>
      <c r="AH12" s="121" t="s">
        <v>359</v>
      </c>
      <c r="AI12" s="121" t="s">
        <v>359</v>
      </c>
      <c r="AJ12" s="121" t="s">
        <v>359</v>
      </c>
      <c r="AK12" s="121" t="s">
        <v>359</v>
      </c>
      <c r="AL12" s="121" t="s">
        <v>359</v>
      </c>
      <c r="AM12" s="121" t="s">
        <v>359</v>
      </c>
      <c r="AN12" s="121" t="s">
        <v>359</v>
      </c>
      <c r="AO12" s="121" t="s">
        <v>359</v>
      </c>
      <c r="AP12" s="121" t="s">
        <v>359</v>
      </c>
      <c r="AQ12" s="121" t="s">
        <v>359</v>
      </c>
      <c r="AR12" s="121" t="s">
        <v>359</v>
      </c>
      <c r="AS12" s="121" t="s">
        <v>359</v>
      </c>
      <c r="AT12" s="121" t="s">
        <v>359</v>
      </c>
      <c r="AU12" s="121" t="s">
        <v>359</v>
      </c>
      <c r="AV12" s="161" t="str">
        <f t="shared" si="0"/>
        <v>-</v>
      </c>
      <c r="AW12" s="160"/>
    </row>
    <row r="13" spans="1:53" s="169" customFormat="1" ht="15" customHeight="1" x14ac:dyDescent="0.2">
      <c r="A13" s="124"/>
      <c r="B13" s="125" t="s">
        <v>268</v>
      </c>
      <c r="C13" s="126" t="s">
        <v>266</v>
      </c>
      <c r="D13" s="121">
        <v>2</v>
      </c>
      <c r="E13" s="121" t="s">
        <v>359</v>
      </c>
      <c r="F13" s="121" t="s">
        <v>359</v>
      </c>
      <c r="G13" s="121" t="s">
        <v>359</v>
      </c>
      <c r="H13" s="121">
        <v>30</v>
      </c>
      <c r="I13" s="121" t="s">
        <v>359</v>
      </c>
      <c r="J13" s="121">
        <v>53</v>
      </c>
      <c r="K13" s="121">
        <v>21</v>
      </c>
      <c r="L13" s="121">
        <v>3564</v>
      </c>
      <c r="M13" s="121">
        <v>2</v>
      </c>
      <c r="N13" s="121" t="s">
        <v>359</v>
      </c>
      <c r="O13" s="121">
        <v>85</v>
      </c>
      <c r="P13" s="122">
        <v>6</v>
      </c>
      <c r="Q13" s="123" t="s">
        <v>359</v>
      </c>
      <c r="R13" s="122" t="s">
        <v>359</v>
      </c>
      <c r="S13" s="123" t="s">
        <v>359</v>
      </c>
      <c r="T13" s="121">
        <v>3</v>
      </c>
      <c r="U13" s="121" t="s">
        <v>359</v>
      </c>
      <c r="V13" s="121" t="s">
        <v>359</v>
      </c>
      <c r="W13" s="121" t="s">
        <v>359</v>
      </c>
      <c r="X13" s="121" t="s">
        <v>359</v>
      </c>
      <c r="Y13" s="121">
        <v>61</v>
      </c>
      <c r="Z13" s="121">
        <v>16</v>
      </c>
      <c r="AA13" s="121">
        <v>4</v>
      </c>
      <c r="AB13" s="121">
        <v>2</v>
      </c>
      <c r="AC13" s="121">
        <v>5</v>
      </c>
      <c r="AD13" s="121" t="s">
        <v>359</v>
      </c>
      <c r="AE13" s="121">
        <v>6</v>
      </c>
      <c r="AF13" s="121">
        <v>2</v>
      </c>
      <c r="AG13" s="121" t="s">
        <v>359</v>
      </c>
      <c r="AH13" s="121">
        <v>4</v>
      </c>
      <c r="AI13" s="121">
        <v>5</v>
      </c>
      <c r="AJ13" s="121" t="s">
        <v>359</v>
      </c>
      <c r="AK13" s="121" t="s">
        <v>359</v>
      </c>
      <c r="AL13" s="121" t="s">
        <v>359</v>
      </c>
      <c r="AM13" s="121" t="s">
        <v>359</v>
      </c>
      <c r="AN13" s="121" t="s">
        <v>359</v>
      </c>
      <c r="AO13" s="121" t="s">
        <v>359</v>
      </c>
      <c r="AP13" s="121" t="s">
        <v>359</v>
      </c>
      <c r="AQ13" s="121" t="s">
        <v>359</v>
      </c>
      <c r="AR13" s="121">
        <v>230</v>
      </c>
      <c r="AS13" s="121">
        <v>135</v>
      </c>
      <c r="AT13" s="121">
        <v>26</v>
      </c>
      <c r="AU13" s="121" t="s">
        <v>359</v>
      </c>
      <c r="AV13" s="161">
        <f t="shared" si="0"/>
        <v>4262</v>
      </c>
      <c r="AW13" s="160"/>
    </row>
    <row r="14" spans="1:53" s="169" customFormat="1" ht="15" customHeight="1" x14ac:dyDescent="0.2">
      <c r="A14" s="170"/>
      <c r="B14" s="127"/>
      <c r="C14" s="128" t="s">
        <v>267</v>
      </c>
      <c r="D14" s="129" t="s">
        <v>359</v>
      </c>
      <c r="E14" s="129" t="s">
        <v>359</v>
      </c>
      <c r="F14" s="129" t="s">
        <v>359</v>
      </c>
      <c r="G14" s="129" t="s">
        <v>359</v>
      </c>
      <c r="H14" s="129" t="s">
        <v>359</v>
      </c>
      <c r="I14" s="129" t="s">
        <v>359</v>
      </c>
      <c r="J14" s="129" t="s">
        <v>359</v>
      </c>
      <c r="K14" s="129" t="s">
        <v>359</v>
      </c>
      <c r="L14" s="129" t="s">
        <v>359</v>
      </c>
      <c r="M14" s="129" t="s">
        <v>359</v>
      </c>
      <c r="N14" s="129" t="s">
        <v>359</v>
      </c>
      <c r="O14" s="129" t="s">
        <v>359</v>
      </c>
      <c r="P14" s="130" t="s">
        <v>359</v>
      </c>
      <c r="Q14" s="131" t="s">
        <v>359</v>
      </c>
      <c r="R14" s="130" t="s">
        <v>359</v>
      </c>
      <c r="S14" s="131" t="s">
        <v>359</v>
      </c>
      <c r="T14" s="129" t="s">
        <v>359</v>
      </c>
      <c r="U14" s="129" t="s">
        <v>359</v>
      </c>
      <c r="V14" s="129" t="s">
        <v>359</v>
      </c>
      <c r="W14" s="129" t="s">
        <v>359</v>
      </c>
      <c r="X14" s="129" t="s">
        <v>359</v>
      </c>
      <c r="Y14" s="129" t="s">
        <v>359</v>
      </c>
      <c r="Z14" s="129" t="s">
        <v>359</v>
      </c>
      <c r="AA14" s="129" t="s">
        <v>359</v>
      </c>
      <c r="AB14" s="129" t="s">
        <v>359</v>
      </c>
      <c r="AC14" s="129" t="s">
        <v>359</v>
      </c>
      <c r="AD14" s="129" t="s">
        <v>359</v>
      </c>
      <c r="AE14" s="129" t="s">
        <v>359</v>
      </c>
      <c r="AF14" s="129" t="s">
        <v>359</v>
      </c>
      <c r="AG14" s="129" t="s">
        <v>359</v>
      </c>
      <c r="AH14" s="129" t="s">
        <v>359</v>
      </c>
      <c r="AI14" s="129" t="s">
        <v>359</v>
      </c>
      <c r="AJ14" s="129" t="s">
        <v>359</v>
      </c>
      <c r="AK14" s="129" t="s">
        <v>359</v>
      </c>
      <c r="AL14" s="129" t="s">
        <v>359</v>
      </c>
      <c r="AM14" s="129" t="s">
        <v>359</v>
      </c>
      <c r="AN14" s="129" t="s">
        <v>359</v>
      </c>
      <c r="AO14" s="129" t="s">
        <v>359</v>
      </c>
      <c r="AP14" s="129" t="s">
        <v>359</v>
      </c>
      <c r="AQ14" s="129" t="s">
        <v>359</v>
      </c>
      <c r="AR14" s="129" t="s">
        <v>359</v>
      </c>
      <c r="AS14" s="129" t="s">
        <v>359</v>
      </c>
      <c r="AT14" s="129" t="s">
        <v>359</v>
      </c>
      <c r="AU14" s="129" t="s">
        <v>359</v>
      </c>
      <c r="AV14" s="161" t="str">
        <f t="shared" si="0"/>
        <v>-</v>
      </c>
      <c r="AW14" s="160"/>
    </row>
    <row r="15" spans="1:53" ht="13.5" customHeight="1" x14ac:dyDescent="0.2">
      <c r="A15" s="102" t="s">
        <v>269</v>
      </c>
      <c r="B15" s="82"/>
      <c r="C15" s="103"/>
      <c r="D15" s="103"/>
      <c r="E15" s="103"/>
      <c r="F15" s="103"/>
      <c r="G15" s="103"/>
      <c r="H15" s="10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2"/>
      <c r="AX15" s="92"/>
      <c r="AY15" s="92"/>
      <c r="AZ15" s="92"/>
      <c r="BA15" s="92"/>
    </row>
    <row r="16" spans="1:53" x14ac:dyDescent="0.2">
      <c r="A16" s="104"/>
      <c r="B16" s="105"/>
      <c r="C16" s="105"/>
      <c r="D16" s="105"/>
      <c r="E16" s="105"/>
      <c r="F16" s="105"/>
      <c r="G16" s="105"/>
      <c r="H16" s="105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</row>
    <row r="17" spans="1:53" x14ac:dyDescent="0.2">
      <c r="A17" s="104"/>
      <c r="B17" s="105"/>
      <c r="C17" s="105"/>
      <c r="D17" s="105"/>
      <c r="E17" s="105"/>
      <c r="F17" s="105"/>
      <c r="G17" s="105"/>
      <c r="H17" s="10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x14ac:dyDescent="0.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s="83" customFormat="1" ht="13.5" customHeight="1" x14ac:dyDescent="0.2">
      <c r="A19" s="106" t="s">
        <v>270</v>
      </c>
      <c r="B19" s="106"/>
      <c r="C19" s="106"/>
      <c r="D19" s="106"/>
      <c r="E19" s="106"/>
      <c r="F19" s="10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53" s="83" customFormat="1" ht="30" customHeight="1" x14ac:dyDescent="0.2">
      <c r="A20" s="262" t="s">
        <v>297</v>
      </c>
      <c r="B20" s="262"/>
      <c r="C20" s="262"/>
      <c r="D20" s="106"/>
      <c r="E20" s="262" t="s">
        <v>298</v>
      </c>
      <c r="F20" s="262"/>
      <c r="G20" s="262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53" s="83" customFormat="1" ht="13.5" customHeight="1" x14ac:dyDescent="0.2">
      <c r="A21" s="259" t="s">
        <v>271</v>
      </c>
      <c r="B21" s="259"/>
      <c r="C21" s="259"/>
      <c r="D21" s="107"/>
      <c r="E21" s="107"/>
      <c r="F21" s="107"/>
      <c r="G21" s="108"/>
    </row>
    <row r="22" spans="1:53" s="83" customFormat="1" ht="13.5" customHeight="1" x14ac:dyDescent="0.2">
      <c r="A22" s="259" t="s">
        <v>272</v>
      </c>
      <c r="B22" s="259"/>
      <c r="C22" s="259"/>
      <c r="D22" s="107"/>
      <c r="E22" s="259" t="s">
        <v>299</v>
      </c>
      <c r="F22" s="259"/>
      <c r="G22" s="259"/>
      <c r="H22" s="259"/>
      <c r="I22" s="259" t="s">
        <v>273</v>
      </c>
      <c r="J22" s="259"/>
      <c r="K22" s="259"/>
      <c r="L22" s="107"/>
      <c r="M22" s="107"/>
      <c r="N22" s="107"/>
    </row>
    <row r="23" spans="1:53" s="83" customFormat="1" ht="13.5" customHeight="1" x14ac:dyDescent="0.2">
      <c r="A23" s="259" t="s">
        <v>274</v>
      </c>
      <c r="B23" s="259"/>
      <c r="C23" s="259"/>
      <c r="D23" s="109" t="s">
        <v>300</v>
      </c>
      <c r="E23" s="259" t="s">
        <v>275</v>
      </c>
      <c r="F23" s="259"/>
      <c r="G23" s="259"/>
      <c r="H23" s="259"/>
      <c r="I23" s="259" t="s">
        <v>276</v>
      </c>
      <c r="J23" s="259"/>
      <c r="K23" s="259"/>
      <c r="L23" s="107"/>
      <c r="M23" s="107"/>
      <c r="N23" s="107"/>
    </row>
    <row r="24" spans="1:53" s="83" customFormat="1" ht="13.5" customHeight="1" x14ac:dyDescent="0.2">
      <c r="A24" s="259" t="s">
        <v>277</v>
      </c>
      <c r="B24" s="259"/>
      <c r="C24" s="259"/>
      <c r="D24" s="107"/>
      <c r="E24" s="259" t="s">
        <v>301</v>
      </c>
      <c r="F24" s="259"/>
      <c r="G24" s="259"/>
      <c r="H24" s="259"/>
      <c r="I24" s="259" t="s">
        <v>278</v>
      </c>
      <c r="J24" s="259"/>
      <c r="K24" s="259"/>
      <c r="L24" s="107"/>
      <c r="M24" s="107"/>
      <c r="N24" s="107"/>
    </row>
    <row r="25" spans="1:53" s="83" customFormat="1" ht="13.5" customHeight="1" x14ac:dyDescent="0.2">
      <c r="A25" s="259" t="s">
        <v>279</v>
      </c>
      <c r="B25" s="259"/>
      <c r="C25" s="259"/>
      <c r="D25" s="107"/>
      <c r="E25" s="107"/>
      <c r="F25" s="107"/>
      <c r="G25" s="108"/>
    </row>
    <row r="26" spans="1:53" s="83" customFormat="1" ht="13.5" customHeight="1" x14ac:dyDescent="0.2">
      <c r="A26" s="259" t="s">
        <v>280</v>
      </c>
      <c r="B26" s="259"/>
      <c r="C26" s="259"/>
      <c r="D26" s="107"/>
      <c r="E26" s="107"/>
      <c r="F26" s="107"/>
      <c r="G26" s="108"/>
    </row>
    <row r="27" spans="1:53" s="83" customFormat="1" ht="13.5" customHeight="1" x14ac:dyDescent="0.2">
      <c r="A27" s="259" t="s">
        <v>281</v>
      </c>
      <c r="B27" s="259"/>
      <c r="C27" s="259"/>
      <c r="D27" s="107"/>
      <c r="E27" s="107"/>
      <c r="F27" s="107"/>
      <c r="G27" s="108"/>
    </row>
    <row r="28" spans="1:53" s="83" customFormat="1" ht="13.5" customHeight="1" x14ac:dyDescent="0.2">
      <c r="A28" s="259" t="s">
        <v>282</v>
      </c>
      <c r="B28" s="259"/>
      <c r="C28" s="259"/>
      <c r="D28" s="107"/>
      <c r="E28" s="107"/>
      <c r="F28" s="107"/>
      <c r="G28" s="108"/>
    </row>
    <row r="29" spans="1:53" s="83" customFormat="1" ht="13.5" customHeight="1" x14ac:dyDescent="0.2">
      <c r="A29" s="259" t="s">
        <v>283</v>
      </c>
      <c r="B29" s="259"/>
      <c r="C29" s="259"/>
      <c r="D29" s="107"/>
      <c r="E29" s="107"/>
      <c r="F29" s="107"/>
      <c r="G29" s="108"/>
    </row>
    <row r="30" spans="1:53" s="83" customFormat="1" ht="13.5" customHeight="1" x14ac:dyDescent="0.2">
      <c r="A30" s="259" t="s">
        <v>284</v>
      </c>
      <c r="B30" s="259"/>
      <c r="C30" s="259"/>
      <c r="D30" s="107"/>
      <c r="E30" s="107"/>
      <c r="F30" s="107"/>
      <c r="G30" s="108"/>
    </row>
    <row r="31" spans="1:53" s="83" customFormat="1" x14ac:dyDescent="0.2">
      <c r="A31" s="87"/>
      <c r="B31" s="87"/>
      <c r="C31" s="87"/>
      <c r="D31" s="87"/>
      <c r="E31" s="87"/>
      <c r="F31" s="87"/>
    </row>
    <row r="32" spans="1:53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2:53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</row>
    <row r="34" spans="2:53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</row>
    <row r="35" spans="2:53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</row>
    <row r="36" spans="2:53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</row>
    <row r="37" spans="2:53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</row>
    <row r="38" spans="2:53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</row>
    <row r="39" spans="2:53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</row>
    <row r="40" spans="2:53" x14ac:dyDescent="0.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</row>
    <row r="41" spans="2:53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</row>
    <row r="42" spans="2:53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</row>
    <row r="43" spans="2:53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</row>
    <row r="44" spans="2:53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</row>
    <row r="45" spans="2:53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</row>
    <row r="46" spans="2:53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</row>
    <row r="47" spans="2:53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</row>
    <row r="48" spans="2:53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</row>
    <row r="49" spans="2:53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</row>
  </sheetData>
  <customSheetViews>
    <customSheetView guid="{56D0106B-CB90-4499-A8AC-183481DC4CD8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2"/>
      <headerFooter alignWithMargins="0"/>
    </customSheetView>
    <customSheetView guid="{81642AB8-0225-4BC4-B7AE-9E8C6C06FBF4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3"/>
      <headerFooter alignWithMargins="0"/>
    </customSheetView>
  </customSheetViews>
  <mergeCells count="51">
    <mergeCell ref="B5:C5"/>
    <mergeCell ref="A30:C30"/>
    <mergeCell ref="A24:C24"/>
    <mergeCell ref="E24:H24"/>
    <mergeCell ref="A25:C25"/>
    <mergeCell ref="A26:C26"/>
    <mergeCell ref="A27:C27"/>
    <mergeCell ref="A29:C29"/>
    <mergeCell ref="A28:C28"/>
    <mergeCell ref="A20:C20"/>
    <mergeCell ref="E20:G20"/>
    <mergeCell ref="I24:K24"/>
    <mergeCell ref="A23:C23"/>
    <mergeCell ref="E23:H23"/>
    <mergeCell ref="I23:K23"/>
    <mergeCell ref="A21:C21"/>
    <mergeCell ref="A22:C22"/>
    <mergeCell ref="E22:H22"/>
    <mergeCell ref="I22:K22"/>
    <mergeCell ref="AU3:AU4"/>
    <mergeCell ref="U2:U4"/>
    <mergeCell ref="V2:V4"/>
    <mergeCell ref="AR2:AU2"/>
    <mergeCell ref="X2:AQ2"/>
    <mergeCell ref="AE3:AO3"/>
    <mergeCell ref="AP3:AP4"/>
    <mergeCell ref="AS3:AS4"/>
    <mergeCell ref="AT3:AT4"/>
    <mergeCell ref="W2:W4"/>
    <mergeCell ref="AR3:AR4"/>
    <mergeCell ref="AV2:AV4"/>
    <mergeCell ref="E3:E4"/>
    <mergeCell ref="F3:F4"/>
    <mergeCell ref="T2:T4"/>
    <mergeCell ref="R2:R4"/>
    <mergeCell ref="AQ3:AQ4"/>
    <mergeCell ref="L2:L4"/>
    <mergeCell ref="G3:G4"/>
    <mergeCell ref="H3:H4"/>
    <mergeCell ref="X3:AD3"/>
    <mergeCell ref="S2:S4"/>
    <mergeCell ref="M2:M4"/>
    <mergeCell ref="N2:N4"/>
    <mergeCell ref="O2:O4"/>
    <mergeCell ref="P2:P4"/>
    <mergeCell ref="Q2:Q4"/>
    <mergeCell ref="D2:D4"/>
    <mergeCell ref="E2:H2"/>
    <mergeCell ref="I2:I4"/>
    <mergeCell ref="J2:J4"/>
    <mergeCell ref="K2:K4"/>
  </mergeCells>
  <phoneticPr fontId="2"/>
  <pageMargins left="0.39370078740157483" right="0.39370078740157483" top="0.78740157480314965" bottom="0.78740157480314965" header="0.51181102362204722" footer="0.51181102362204722"/>
  <pageSetup paperSize="9" scale="57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⑳改正案一覧</vt:lpstr>
      <vt:lpstr>73</vt:lpstr>
      <vt:lpstr>74</vt:lpstr>
      <vt:lpstr>75</vt:lpstr>
      <vt:lpstr>'73'!Print_Area</vt:lpstr>
      <vt:lpstr>'74'!Print_Area</vt:lpstr>
      <vt:lpstr>'75'!Print_Area</vt:lpstr>
      <vt:lpstr>⑳改正案一覧!Print_Area</vt:lpstr>
      <vt:lpstr>'75'!Print_Titles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2022-11-08T01:11:18Z</cp:lastPrinted>
  <dcterms:created xsi:type="dcterms:W3CDTF">2006-10-06T01:56:34Z</dcterms:created>
  <dcterms:modified xsi:type="dcterms:W3CDTF">2023-07-21T06:15:20Z</dcterms:modified>
</cp:coreProperties>
</file>